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mc:AlternateContent xmlns:mc="http://schemas.openxmlformats.org/markup-compatibility/2006">
    <mc:Choice Requires="x15">
      <x15ac:absPath xmlns:x15ac="http://schemas.microsoft.com/office/spreadsheetml/2010/11/ac" url="/Users/cyrillechery/Downloads/"/>
    </mc:Choice>
  </mc:AlternateContent>
  <xr:revisionPtr revIDLastSave="0" documentId="13_ncr:1_{26A6016F-9222-C14C-9ECC-FA5D2E284E0A}" xr6:coauthVersionLast="47" xr6:coauthVersionMax="47" xr10:uidLastSave="{00000000-0000-0000-0000-000000000000}"/>
  <bookViews>
    <workbookView xWindow="1160" yWindow="1000" windowWidth="27640" windowHeight="15160" xr2:uid="{BE1B390F-3C08-6541-B002-D0D362D954FD}"/>
  </bookViews>
  <sheets>
    <sheet name="Business Plan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E38" i="1"/>
  <c r="F38" i="1"/>
  <c r="C38" i="1"/>
  <c r="C37" i="1"/>
  <c r="C41" i="1"/>
  <c r="D37" i="1"/>
  <c r="E37" i="1"/>
  <c r="F37" i="1"/>
  <c r="C45" i="1"/>
  <c r="C20" i="1"/>
  <c r="D20" i="1" s="1"/>
  <c r="E20" i="1" s="1"/>
  <c r="F20" i="1" s="1"/>
  <c r="J18" i="1"/>
  <c r="J17" i="1"/>
  <c r="J16" i="1"/>
  <c r="J15" i="1"/>
  <c r="J19" i="1" s="1"/>
  <c r="F29" i="1" l="1"/>
  <c r="F45" i="1" s="1"/>
  <c r="F24" i="1"/>
  <c r="F22" i="1"/>
  <c r="F21" i="1"/>
  <c r="C29" i="1"/>
  <c r="C24" i="1"/>
  <c r="C22" i="1"/>
  <c r="C21" i="1"/>
  <c r="E29" i="1"/>
  <c r="E45" i="1" s="1"/>
  <c r="E24" i="1"/>
  <c r="E22" i="1"/>
  <c r="E21" i="1"/>
  <c r="D29" i="1"/>
  <c r="D45" i="1" s="1"/>
  <c r="D24" i="1"/>
  <c r="D22" i="1"/>
  <c r="D21" i="1"/>
  <c r="F39" i="1" l="1"/>
  <c r="F31" i="1"/>
  <c r="D39" i="1"/>
  <c r="D31" i="1"/>
  <c r="E39" i="1"/>
  <c r="E31" i="1"/>
  <c r="C39" i="1"/>
  <c r="C31" i="1"/>
  <c r="D41" i="1"/>
  <c r="D40" i="1"/>
  <c r="E41" i="1"/>
  <c r="E40" i="1"/>
  <c r="C40" i="1"/>
  <c r="C33" i="1"/>
  <c r="F41" i="1"/>
  <c r="F40" i="1"/>
  <c r="C42" i="1" l="1"/>
  <c r="C34" i="1"/>
  <c r="D33" i="1"/>
  <c r="C43" i="1"/>
  <c r="C47" i="1" s="1"/>
  <c r="C60" i="1" s="1"/>
  <c r="C48" i="1" l="1"/>
  <c r="C50" i="1" s="1"/>
  <c r="E33" i="1"/>
  <c r="D42" i="1"/>
  <c r="D43" i="1" s="1"/>
  <c r="D47" i="1" s="1"/>
  <c r="D60" i="1" s="1"/>
  <c r="D34" i="1"/>
  <c r="C63" i="1" l="1"/>
  <c r="F33" i="1"/>
  <c r="E42" i="1"/>
  <c r="E43" i="1" s="1"/>
  <c r="E47" i="1" s="1"/>
  <c r="E60" i="1" s="1"/>
  <c r="E34" i="1"/>
  <c r="D48" i="1"/>
  <c r="D50" i="1" s="1"/>
  <c r="D63" i="1" l="1"/>
  <c r="F42" i="1"/>
  <c r="F43" i="1" s="1"/>
  <c r="F47" i="1" s="1"/>
  <c r="F34" i="1"/>
  <c r="E48" i="1"/>
  <c r="E50" i="1" s="1"/>
  <c r="C64" i="1"/>
  <c r="C65" i="1" s="1"/>
  <c r="C66" i="1" s="1"/>
  <c r="C67" i="1" s="1"/>
  <c r="F48" i="1" l="1"/>
  <c r="F50" i="1" s="1"/>
  <c r="F60" i="1"/>
  <c r="E63" i="1"/>
  <c r="C68" i="1"/>
  <c r="C70" i="1" s="1"/>
  <c r="D64" i="1"/>
  <c r="D65" i="1" s="1"/>
  <c r="D66" i="1" s="1"/>
  <c r="D67" i="1" l="1"/>
  <c r="D68" i="1" s="1"/>
  <c r="D70" i="1" s="1"/>
  <c r="F63" i="1"/>
  <c r="E64" i="1"/>
  <c r="E65" i="1" s="1"/>
  <c r="E66" i="1" s="1"/>
  <c r="E67" i="1" l="1"/>
  <c r="E68" i="1" s="1"/>
  <c r="E70" i="1" s="1"/>
  <c r="F64" i="1"/>
  <c r="F65" i="1" s="1"/>
  <c r="F66" i="1" s="1"/>
  <c r="F67" i="1" l="1"/>
  <c r="F68" i="1" s="1"/>
  <c r="F70" i="1" s="1"/>
</calcChain>
</file>

<file path=xl/sharedStrings.xml><?xml version="1.0" encoding="utf-8"?>
<sst xmlns="http://schemas.openxmlformats.org/spreadsheetml/2006/main" count="68" uniqueCount="64">
  <si>
    <t>NOTICE</t>
  </si>
  <si>
    <t>Voici le Business Plan type pour projeter votre activité de CGP indépendant. Il vous permettra de visualiser votre rémunération en fonction de la collecte que vous pourrez générer. Il vous permettra également de vous rendre compte des différentes commissions que vous pourrez percevoir et des charges inhérents à votre activité. Vous pouvez remplacer les valeurs des cases bleues du tableau PRODUCTION ANNUELLE. Si vous n'avez pas d'idée du volume de production, complétez la première partie QUELQUES QUESTIONS..., elle vous permettra de remplir automatiquement les volumes en fonction de vos réponses.</t>
  </si>
  <si>
    <t>QUELQUES QUESTIONS POUR AFFINER VOTRE BUSINESS PLAN</t>
  </si>
  <si>
    <t>Points</t>
  </si>
  <si>
    <t>Combien de temps pouvez-vous accorder à votre nouvelle activité ?</t>
  </si>
  <si>
    <t>1 jour par semaine</t>
  </si>
  <si>
    <t>Quelques heures par semaine</t>
  </si>
  <si>
    <t>Non</t>
  </si>
  <si>
    <t>Je ne suis pas très à l'aise en public</t>
  </si>
  <si>
    <t>Je n'ai pas identifié de proches intéressés par l'investissement</t>
  </si>
  <si>
    <t>Avez-vous déjà une expérience proche de celle du métier de CGP ?</t>
  </si>
  <si>
    <t>J'ai une activité commerciale</t>
  </si>
  <si>
    <t>Neutre</t>
  </si>
  <si>
    <t>J'ai identifié des premiers clients potentiels</t>
  </si>
  <si>
    <t>Evaluez votre compétence relationnelle</t>
  </si>
  <si>
    <t>Je rentre facilement en contact avec des gens que je ne connais pas</t>
  </si>
  <si>
    <t>2 jours par semaine</t>
  </si>
  <si>
    <t>Je suis déjà CGP</t>
  </si>
  <si>
    <t>J'ai déjà une liste importante de prospects</t>
  </si>
  <si>
    <t>Evaluez la quallification de votre entourage</t>
  </si>
  <si>
    <t>Temps plein</t>
  </si>
  <si>
    <t>J'ai un cercle relationnel très étendu</t>
  </si>
  <si>
    <t>PRODUCTION ANNUELLE</t>
  </si>
  <si>
    <t>Production annuelle immobilier (SCPI / Immo direct)</t>
  </si>
  <si>
    <t>Production annuelle Crowdfunding / Girardin Industriel</t>
  </si>
  <si>
    <t>Collecte annuelle AV / Capi / Retraite / PE / PEA / CTO</t>
  </si>
  <si>
    <t>Moyenne de frais d'entrée appliqués</t>
  </si>
  <si>
    <t>Moyenne de produits structurés en portefeuille</t>
  </si>
  <si>
    <t>Tarif par process RDV</t>
  </si>
  <si>
    <t>Nombre de process RDV par mois</t>
  </si>
  <si>
    <t>COLLECTE TOTALE</t>
  </si>
  <si>
    <t>TOTAL ENCOURS SOUS GESTION (HYP. +5% / an)</t>
  </si>
  <si>
    <t>VALEUR DU PORTEFEUILLE (HORS TRESORERIE)</t>
  </si>
  <si>
    <t>PRODUITS D'EXPLOITATION</t>
  </si>
  <si>
    <t>Commissions produits immobiliers (SCPI / Immo direct)</t>
  </si>
  <si>
    <t>Commissions Crowdfunding / Girardin Industriel</t>
  </si>
  <si>
    <t>Sous total Commissions</t>
  </si>
  <si>
    <t>Droits d'entrée</t>
  </si>
  <si>
    <t>Commissions "upfront" sur produits structurés</t>
  </si>
  <si>
    <t>Rémunération récurrente sur encours</t>
  </si>
  <si>
    <t>Sous total Rémunération Placements</t>
  </si>
  <si>
    <t>Honoraires</t>
  </si>
  <si>
    <t>Chiffre d'affaires</t>
  </si>
  <si>
    <t>Frais administratifs Invest'Aide</t>
  </si>
  <si>
    <t>TOTAL I</t>
  </si>
  <si>
    <t>CHARGES D'EXPLOITATION</t>
  </si>
  <si>
    <t>Fournitures de bureau et petit matériel</t>
  </si>
  <si>
    <t>Assurance RCP (Resp Civile et Pro)</t>
  </si>
  <si>
    <t>Frais de représentation</t>
  </si>
  <si>
    <t>Frais de déplacements (Indemnités kilométriques)</t>
  </si>
  <si>
    <t>Frais bancaires</t>
  </si>
  <si>
    <t>Cotisations ORIAS+AMF+ACPR</t>
  </si>
  <si>
    <t>Cotisations Anacofi</t>
  </si>
  <si>
    <t>Formations obligatoires (CIF + IAS + IOBSP + Immo)</t>
  </si>
  <si>
    <t>Cotisation Invest'Aide</t>
  </si>
  <si>
    <t>Honoraires comptables</t>
  </si>
  <si>
    <t>Impôts: CFE</t>
  </si>
  <si>
    <t xml:space="preserve">Salaires et traitements </t>
  </si>
  <si>
    <t>Charges sociales</t>
  </si>
  <si>
    <t>TOTAL II</t>
  </si>
  <si>
    <t xml:space="preserve">RESULTAT D'EXPLOITATION (I-II) </t>
  </si>
  <si>
    <t>Impôts sur les bénéfices</t>
  </si>
  <si>
    <t xml:space="preserve">BENEFICE OU PERTE </t>
  </si>
  <si>
    <t>Trésorerie Cumulée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</si>
</sst>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
    <numFmt numFmtId="165" formatCode="_-* #,##0\ [$€-40C]_-;\-* #,##0\ [$€-40C]_-;_-* &quot;-&quot;??\ [$€-40C]_-;_-@_-"/>
    <numFmt numFmtId="166" formatCode="0.0%"/>
    <numFmt numFmtId="167" formatCode="_-* #,##0\ &quot;€&quot;_-;\-* #,##0\ &quot;€&quot;_-;_-* &quot;-&quot;??\ &quot;€&quot;_-;_-@"/>
  </numFmts>
  <fonts count="12">
    <font>
      <sz val="11"/>
      <color theme="1"/>
      <name val="Aptos Narrow"/>
      <family val="2"/>
      <scheme val="minor"/>
    </font>
    <font>
      <b/>
      <sz val="10"/>
      <color rgb="FF000000"/>
      <name val="Arial"/>
      <family val="2"/>
    </font>
    <font>
      <sz val="10"/>
      <color rgb="FF000000"/>
      <name val="Arial"/>
      <family val="2"/>
    </font>
    <font>
      <i/>
      <sz val="10"/>
      <color rgb="FF000000"/>
      <name val="Arial"/>
      <family val="2"/>
    </font>
    <font>
      <b/>
      <i/>
      <sz val="10"/>
      <color rgb="FF000000"/>
      <name val="Arial"/>
      <family val="2"/>
    </font>
    <font>
      <b/>
      <sz val="10"/>
      <color theme="0"/>
      <name val="Arial"/>
      <family val="2"/>
    </font>
    <font>
      <b/>
      <sz val="10"/>
      <name val="Arial"/>
      <family val="2"/>
    </font>
    <font>
      <sz val="10"/>
      <color theme="1"/>
      <name val="Arial"/>
      <family val="2"/>
    </font>
    <font>
      <b/>
      <sz val="10"/>
      <color theme="1"/>
      <name val="Arial"/>
      <family val="2"/>
    </font>
    <font>
      <i/>
      <sz val="10"/>
      <color theme="1"/>
      <name val="Arial"/>
      <family val="2"/>
    </font>
    <font>
      <b/>
      <sz val="10"/>
      <color rgb="FF002060"/>
      <name val="Arial"/>
      <family val="2"/>
    </font>
    <font>
      <sz val="10"/>
      <name val="Arial"/>
      <family val="2"/>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0070C0"/>
        <bgColor rgb="FF9CC2E5"/>
      </patternFill>
    </fill>
    <fill>
      <patternFill patternType="solid">
        <fgColor theme="2"/>
        <bgColor rgb="FF8496B0"/>
      </patternFill>
    </fill>
    <fill>
      <patternFill patternType="solid">
        <fgColor theme="0"/>
        <bgColor rgb="FF8496B0"/>
      </patternFill>
    </fill>
    <fill>
      <patternFill patternType="solid">
        <fgColor rgb="FF0070C0"/>
        <bgColor rgb="FFFFFFFF"/>
      </patternFill>
    </fill>
    <fill>
      <patternFill patternType="solid">
        <fgColor theme="0"/>
        <bgColor rgb="FFFFFFFF"/>
      </patternFill>
    </fill>
    <fill>
      <patternFill patternType="solid">
        <fgColor theme="3" tint="0.89999084444715716"/>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s>
  <cellStyleXfs count="1">
    <xf numFmtId="0" fontId="0" fillId="0" borderId="0"/>
  </cellStyleXfs>
  <cellXfs count="89">
    <xf numFmtId="0" fontId="0" fillId="0" borderId="0" xfId="0"/>
    <xf numFmtId="0" fontId="1" fillId="3" borderId="31" xfId="0" applyFont="1" applyFill="1" applyBorder="1"/>
    <xf numFmtId="165" fontId="2" fillId="3" borderId="31" xfId="0" applyNumberFormat="1" applyFont="1" applyFill="1" applyBorder="1"/>
    <xf numFmtId="0" fontId="3" fillId="0" borderId="32" xfId="0" applyFont="1" applyBorder="1" applyAlignment="1">
      <alignment horizontal="right"/>
    </xf>
    <xf numFmtId="165" fontId="2" fillId="0" borderId="32" xfId="0" applyNumberFormat="1" applyFont="1" applyBorder="1"/>
    <xf numFmtId="0" fontId="4" fillId="0" borderId="32" xfId="0" applyFont="1" applyBorder="1" applyAlignment="1">
      <alignment horizontal="right"/>
    </xf>
    <xf numFmtId="165" fontId="4" fillId="0" borderId="32" xfId="0" applyNumberFormat="1" applyFont="1" applyBorder="1"/>
    <xf numFmtId="165" fontId="3" fillId="0" borderId="32" xfId="0" applyNumberFormat="1" applyFont="1" applyBorder="1"/>
    <xf numFmtId="0" fontId="2" fillId="0" borderId="32" xfId="0" applyFont="1" applyBorder="1"/>
    <xf numFmtId="0" fontId="5" fillId="6" borderId="32" xfId="0" applyFont="1" applyFill="1" applyBorder="1"/>
    <xf numFmtId="165" fontId="5" fillId="6" borderId="32" xfId="0" applyNumberFormat="1" applyFont="1" applyFill="1" applyBorder="1"/>
    <xf numFmtId="0" fontId="1" fillId="3" borderId="32" xfId="0" applyFont="1" applyFill="1" applyBorder="1"/>
    <xf numFmtId="165" fontId="2" fillId="3" borderId="32" xfId="0" applyNumberFormat="1" applyFont="1" applyFill="1" applyBorder="1"/>
    <xf numFmtId="165" fontId="1" fillId="0" borderId="32" xfId="0" applyNumberFormat="1" applyFont="1" applyBorder="1"/>
    <xf numFmtId="0" fontId="6" fillId="7" borderId="32" xfId="0" applyFont="1" applyFill="1" applyBorder="1"/>
    <xf numFmtId="165" fontId="6" fillId="7" borderId="32" xfId="0" applyNumberFormat="1" applyFont="1" applyFill="1" applyBorder="1"/>
    <xf numFmtId="0" fontId="6" fillId="7" borderId="33" xfId="0" applyFont="1" applyFill="1" applyBorder="1"/>
    <xf numFmtId="165" fontId="6" fillId="7" borderId="33" xfId="0" applyNumberFormat="1" applyFont="1" applyFill="1" applyBorder="1"/>
    <xf numFmtId="0" fontId="2" fillId="8" borderId="0" xfId="0" applyFont="1" applyFill="1"/>
    <xf numFmtId="3" fontId="2" fillId="8" borderId="0" xfId="0" applyNumberFormat="1" applyFont="1" applyFill="1"/>
    <xf numFmtId="0" fontId="5" fillId="9" borderId="35" xfId="0" applyFont="1" applyFill="1" applyBorder="1" applyAlignment="1">
      <alignment vertical="center"/>
    </xf>
    <xf numFmtId="165" fontId="5" fillId="9" borderId="36" xfId="0" applyNumberFormat="1" applyFont="1" applyFill="1" applyBorder="1" applyAlignment="1">
      <alignment horizontal="center" vertical="center"/>
    </xf>
    <xf numFmtId="0" fontId="2" fillId="2" borderId="0" xfId="0" applyFont="1" applyFill="1"/>
    <xf numFmtId="167" fontId="1" fillId="10" borderId="37" xfId="0" applyNumberFormat="1" applyFont="1" applyFill="1" applyBorder="1" applyAlignment="1">
      <alignment horizontal="center" vertical="center"/>
    </xf>
    <xf numFmtId="165" fontId="1" fillId="11" borderId="32" xfId="0" applyNumberFormat="1" applyFont="1" applyFill="1" applyBorder="1"/>
    <xf numFmtId="0" fontId="2" fillId="0" borderId="32" xfId="0" applyFont="1" applyBorder="1" applyAlignment="1">
      <alignment horizontal="right"/>
    </xf>
    <xf numFmtId="0" fontId="1" fillId="0" borderId="32" xfId="0" applyFont="1" applyBorder="1" applyAlignment="1">
      <alignment horizontal="right"/>
    </xf>
    <xf numFmtId="0" fontId="6" fillId="0" borderId="32" xfId="0" applyFont="1" applyBorder="1" applyAlignment="1">
      <alignment horizontal="right"/>
    </xf>
    <xf numFmtId="0" fontId="7" fillId="2" borderId="0" xfId="0" applyFont="1" applyFill="1"/>
    <xf numFmtId="0" fontId="8" fillId="3" borderId="1" xfId="0" applyFont="1" applyFill="1" applyBorder="1"/>
    <xf numFmtId="0" fontId="7" fillId="3" borderId="2" xfId="0" applyFont="1" applyFill="1" applyBorder="1"/>
    <xf numFmtId="0" fontId="7" fillId="3" borderId="3" xfId="0" applyFont="1" applyFill="1" applyBorder="1"/>
    <xf numFmtId="0" fontId="9" fillId="2" borderId="0" xfId="0" applyFont="1" applyFill="1" applyAlignment="1">
      <alignment horizontal="center"/>
    </xf>
    <xf numFmtId="0" fontId="7" fillId="2" borderId="12" xfId="0" applyFont="1" applyFill="1" applyBorder="1"/>
    <xf numFmtId="0" fontId="9" fillId="2" borderId="0" xfId="0" applyFont="1" applyFill="1"/>
    <xf numFmtId="0" fontId="7" fillId="2" borderId="16" xfId="0" applyFont="1" applyFill="1" applyBorder="1"/>
    <xf numFmtId="0" fontId="7" fillId="2" borderId="20" xfId="0" applyFont="1" applyFill="1" applyBorder="1"/>
    <xf numFmtId="0" fontId="1" fillId="4" borderId="1" xfId="0" applyFont="1" applyFill="1" applyBorder="1"/>
    <xf numFmtId="0" fontId="2" fillId="4" borderId="24" xfId="0" applyFont="1" applyFill="1" applyBorder="1" applyAlignment="1">
      <alignment horizontal="center"/>
    </xf>
    <xf numFmtId="0" fontId="2" fillId="0" borderId="25" xfId="0" applyFont="1" applyBorder="1"/>
    <xf numFmtId="164" fontId="10" fillId="11" borderId="26" xfId="0" applyNumberFormat="1" applyFont="1" applyFill="1" applyBorder="1" applyAlignment="1">
      <alignment horizontal="center"/>
    </xf>
    <xf numFmtId="0" fontId="2" fillId="0" borderId="27" xfId="0" applyFont="1" applyBorder="1"/>
    <xf numFmtId="164" fontId="10" fillId="11" borderId="20" xfId="0" applyNumberFormat="1" applyFont="1" applyFill="1" applyBorder="1" applyAlignment="1">
      <alignment horizontal="center"/>
    </xf>
    <xf numFmtId="165" fontId="7" fillId="2" borderId="0" xfId="0" applyNumberFormat="1" applyFont="1" applyFill="1" applyAlignment="1">
      <alignment horizontal="center"/>
    </xf>
    <xf numFmtId="0" fontId="2" fillId="0" borderId="28" xfId="0" applyFont="1" applyBorder="1"/>
    <xf numFmtId="164" fontId="10" fillId="11" borderId="12" xfId="0" applyNumberFormat="1" applyFont="1" applyFill="1" applyBorder="1" applyAlignment="1">
      <alignment horizontal="center"/>
    </xf>
    <xf numFmtId="0" fontId="2" fillId="0" borderId="29" xfId="0" applyFont="1" applyBorder="1"/>
    <xf numFmtId="166" fontId="10" fillId="11" borderId="16" xfId="0" applyNumberFormat="1" applyFont="1" applyFill="1" applyBorder="1" applyAlignment="1">
      <alignment horizontal="center"/>
    </xf>
    <xf numFmtId="9" fontId="10" fillId="11" borderId="20" xfId="0" applyNumberFormat="1" applyFont="1" applyFill="1" applyBorder="1" applyAlignment="1">
      <alignment horizontal="center"/>
    </xf>
    <xf numFmtId="165" fontId="7" fillId="2" borderId="0" xfId="0" applyNumberFormat="1" applyFont="1" applyFill="1"/>
    <xf numFmtId="0" fontId="10" fillId="11" borderId="20" xfId="0" applyFont="1" applyFill="1" applyBorder="1" applyAlignment="1">
      <alignment horizontal="center"/>
    </xf>
    <xf numFmtId="9" fontId="7" fillId="2" borderId="0" xfId="0" applyNumberFormat="1" applyFont="1" applyFill="1"/>
    <xf numFmtId="0" fontId="1" fillId="3" borderId="1" xfId="0" applyFont="1" applyFill="1" applyBorder="1"/>
    <xf numFmtId="164" fontId="8" fillId="3" borderId="24" xfId="0" applyNumberFormat="1" applyFont="1" applyFill="1" applyBorder="1" applyAlignment="1">
      <alignment horizontal="center"/>
    </xf>
    <xf numFmtId="0" fontId="5" fillId="5" borderId="4" xfId="0" applyFont="1" applyFill="1" applyBorder="1"/>
    <xf numFmtId="164" fontId="5" fillId="5" borderId="30" xfId="0" applyNumberFormat="1" applyFont="1" applyFill="1" applyBorder="1" applyAlignment="1">
      <alignment horizontal="center"/>
    </xf>
    <xf numFmtId="0" fontId="7" fillId="0" borderId="0" xfId="0" applyFont="1"/>
    <xf numFmtId="0" fontId="10" fillId="0" borderId="1" xfId="0" applyFont="1" applyBorder="1"/>
    <xf numFmtId="164" fontId="10" fillId="0" borderId="24" xfId="0" applyNumberFormat="1" applyFont="1" applyBorder="1" applyAlignment="1">
      <alignment horizontal="center"/>
    </xf>
    <xf numFmtId="0" fontId="7" fillId="3" borderId="31" xfId="0" applyFont="1" applyFill="1" applyBorder="1"/>
    <xf numFmtId="0" fontId="4" fillId="2" borderId="0" xfId="0" applyFont="1" applyFill="1"/>
    <xf numFmtId="0" fontId="3" fillId="2" borderId="0" xfId="0" applyFont="1" applyFill="1"/>
    <xf numFmtId="0" fontId="7" fillId="2" borderId="0" xfId="0" applyFont="1" applyFill="1" applyAlignment="1">
      <alignment horizontal="center" vertical="center"/>
    </xf>
    <xf numFmtId="0" fontId="7" fillId="0" borderId="0" xfId="0" applyFont="1" applyAlignment="1">
      <alignment horizontal="center" vertical="center"/>
    </xf>
    <xf numFmtId="0" fontId="4" fillId="0" borderId="0" xfId="0" applyFont="1"/>
    <xf numFmtId="0" fontId="1" fillId="2" borderId="0" xfId="0" applyFont="1" applyFill="1"/>
    <xf numFmtId="0" fontId="3" fillId="0" borderId="0" xfId="0" applyFont="1"/>
    <xf numFmtId="0" fontId="1" fillId="0" borderId="0" xfId="0" applyFont="1"/>
    <xf numFmtId="0" fontId="7" fillId="8" borderId="0" xfId="0" applyFont="1" applyFill="1"/>
    <xf numFmtId="0" fontId="11" fillId="2" borderId="34" xfId="0" applyFont="1" applyFill="1" applyBorder="1"/>
    <xf numFmtId="0" fontId="7" fillId="2" borderId="37" xfId="0" applyFont="1" applyFill="1" applyBorder="1"/>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10" fillId="11" borderId="13" xfId="0" applyFont="1" applyFill="1" applyBorder="1" applyAlignment="1">
      <alignment horizontal="center"/>
    </xf>
    <xf numFmtId="0" fontId="10" fillId="11" borderId="14" xfId="0" applyFont="1" applyFill="1" applyBorder="1" applyAlignment="1">
      <alignment horizontal="center"/>
    </xf>
    <xf numFmtId="0" fontId="10" fillId="11" borderId="15" xfId="0" applyFont="1" applyFill="1" applyBorder="1" applyAlignment="1">
      <alignment horizontal="center"/>
    </xf>
    <xf numFmtId="0" fontId="10" fillId="11" borderId="17" xfId="0" applyFont="1" applyFill="1" applyBorder="1" applyAlignment="1">
      <alignment horizontal="center"/>
    </xf>
    <xf numFmtId="0" fontId="10" fillId="11" borderId="18" xfId="0" applyFont="1" applyFill="1" applyBorder="1" applyAlignment="1">
      <alignment horizontal="center"/>
    </xf>
    <xf numFmtId="0" fontId="10" fillId="11" borderId="19" xfId="0" applyFont="1" applyFill="1" applyBorder="1" applyAlignment="1">
      <alignment horizontal="center"/>
    </xf>
    <xf numFmtId="0" fontId="10" fillId="11" borderId="21" xfId="0" applyFont="1" applyFill="1" applyBorder="1" applyAlignment="1">
      <alignment horizontal="center"/>
    </xf>
    <xf numFmtId="0" fontId="10" fillId="11" borderId="22" xfId="0" applyFont="1" applyFill="1" applyBorder="1" applyAlignment="1">
      <alignment horizontal="center"/>
    </xf>
    <xf numFmtId="0" fontId="10" fillId="11" borderId="2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1142999</xdr:colOff>
      <xdr:row>1</xdr:row>
      <xdr:rowOff>115454</xdr:rowOff>
    </xdr:from>
    <xdr:to>
      <xdr:col>1</xdr:col>
      <xdr:colOff>2675081</xdr:colOff>
      <xdr:row>5</xdr:row>
      <xdr:rowOff>2436</xdr:rowOff>
    </xdr:to>
    <xdr:pic>
      <xdr:nvPicPr>
        <xdr:cNvPr id="2" name="Image 1">
          <a:extLst>
            <a:ext uri="{FF2B5EF4-FFF2-40B4-BE49-F238E27FC236}">
              <a16:creationId xmlns:a16="http://schemas.microsoft.com/office/drawing/2014/main" id="{8076E150-280D-7242-AE53-F76758B368DC}"/>
            </a:ext>
          </a:extLst>
        </xdr:cNvPr>
        <xdr:cNvPicPr>
          <a:picLocks noChangeAspect="1"/>
        </xdr:cNvPicPr>
      </xdr:nvPicPr>
      <xdr:blipFill rotWithShape="1">
        <a:blip xmlns:r="http://schemas.openxmlformats.org/officeDocument/2006/relationships" r:embed="rId1"/>
        <a:srcRect t="36363" b="38546"/>
        <a:stretch/>
      </xdr:blipFill>
      <xdr:spPr>
        <a:xfrm>
          <a:off x="469899" y="305954"/>
          <a:ext cx="2675082" cy="6489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4A4E-A7A0-4547-8D9E-C9EBFA04A78B}">
  <dimension ref="A1:FF996"/>
  <sheetViews>
    <sheetView tabSelected="1" zoomScaleNormal="100" workbookViewId="0">
      <selection activeCell="C49" sqref="C49"/>
    </sheetView>
  </sheetViews>
  <sheetFormatPr defaultColWidth="14.28515625" defaultRowHeight="15" customHeight="1"/>
  <cols>
    <col min="1" max="1" width="6.140625" style="28" customWidth="1"/>
    <col min="2" max="2" width="64.7109375" style="56" customWidth="1"/>
    <col min="3" max="6" width="15.140625" style="56" customWidth="1"/>
    <col min="7" max="24" width="10.7109375" style="28" customWidth="1"/>
    <col min="25" max="162" width="14.28515625" style="28"/>
    <col min="163" max="16384" width="14.28515625" style="56"/>
  </cols>
  <sheetData>
    <row r="1" spans="2:14" s="28" customFormat="1" ht="15" customHeight="1"/>
    <row r="2" spans="2:14" s="28" customFormat="1" ht="15" customHeight="1"/>
    <row r="3" spans="2:14" s="28" customFormat="1" ht="15" customHeight="1"/>
    <row r="4" spans="2:14" s="28" customFormat="1" ht="15" customHeight="1"/>
    <row r="5" spans="2:14" s="28" customFormat="1" ht="15" customHeight="1"/>
    <row r="6" spans="2:14" s="28" customFormat="1" ht="15" customHeight="1" thickBot="1"/>
    <row r="7" spans="2:14" s="28" customFormat="1" ht="15" customHeight="1" thickBot="1">
      <c r="B7" s="29" t="s">
        <v>0</v>
      </c>
      <c r="C7" s="30"/>
      <c r="D7" s="30"/>
      <c r="E7" s="30"/>
      <c r="F7" s="31"/>
    </row>
    <row r="8" spans="2:14" s="28" customFormat="1" ht="15" customHeight="1">
      <c r="B8" s="71" t="s">
        <v>1</v>
      </c>
      <c r="C8" s="72"/>
      <c r="D8" s="72"/>
      <c r="E8" s="72"/>
      <c r="F8" s="73"/>
    </row>
    <row r="9" spans="2:14" s="28" customFormat="1" ht="15" customHeight="1">
      <c r="B9" s="74"/>
      <c r="C9" s="75"/>
      <c r="D9" s="75"/>
      <c r="E9" s="75"/>
      <c r="F9" s="76"/>
    </row>
    <row r="10" spans="2:14" s="28" customFormat="1" ht="15" customHeight="1">
      <c r="B10" s="74"/>
      <c r="C10" s="75"/>
      <c r="D10" s="75"/>
      <c r="E10" s="75"/>
      <c r="F10" s="76"/>
    </row>
    <row r="11" spans="2:14" s="28" customFormat="1" ht="15" customHeight="1">
      <c r="B11" s="74"/>
      <c r="C11" s="75"/>
      <c r="D11" s="75"/>
      <c r="E11" s="75"/>
      <c r="F11" s="76"/>
    </row>
    <row r="12" spans="2:14" s="28" customFormat="1" ht="15" customHeight="1" thickBot="1">
      <c r="B12" s="77"/>
      <c r="C12" s="78"/>
      <c r="D12" s="78"/>
      <c r="E12" s="78"/>
      <c r="F12" s="79"/>
    </row>
    <row r="13" spans="2:14" s="28" customFormat="1" ht="15" customHeight="1" thickBot="1"/>
    <row r="14" spans="2:14" s="28" customFormat="1" ht="15" customHeight="1" thickBot="1">
      <c r="B14" s="29" t="s">
        <v>2</v>
      </c>
      <c r="C14" s="30"/>
      <c r="D14" s="30"/>
      <c r="E14" s="30"/>
      <c r="F14" s="31"/>
      <c r="J14" s="32" t="s">
        <v>3</v>
      </c>
    </row>
    <row r="15" spans="2:14" s="28" customFormat="1" ht="15" customHeight="1">
      <c r="B15" s="33" t="s">
        <v>4</v>
      </c>
      <c r="C15" s="80" t="s">
        <v>5</v>
      </c>
      <c r="D15" s="81"/>
      <c r="E15" s="81"/>
      <c r="F15" s="82"/>
      <c r="J15" s="32">
        <f>INDEX(K19:K22,MATCH(C15,K15:K18,0))</f>
        <v>2</v>
      </c>
      <c r="K15" s="34" t="s">
        <v>6</v>
      </c>
      <c r="L15" s="34" t="s">
        <v>7</v>
      </c>
      <c r="M15" s="34" t="s">
        <v>8</v>
      </c>
      <c r="N15" s="34" t="s">
        <v>9</v>
      </c>
    </row>
    <row r="16" spans="2:14" s="28" customFormat="1" ht="15" customHeight="1">
      <c r="B16" s="35" t="s">
        <v>10</v>
      </c>
      <c r="C16" s="83" t="s">
        <v>7</v>
      </c>
      <c r="D16" s="84"/>
      <c r="E16" s="84"/>
      <c r="F16" s="85"/>
      <c r="J16" s="32">
        <f>INDEX(L19:L21,MATCH(C16,L15:L17,0))</f>
        <v>1</v>
      </c>
      <c r="K16" s="34" t="s">
        <v>5</v>
      </c>
      <c r="L16" s="34" t="s">
        <v>11</v>
      </c>
      <c r="M16" s="34" t="s">
        <v>12</v>
      </c>
      <c r="N16" s="34" t="s">
        <v>13</v>
      </c>
    </row>
    <row r="17" spans="2:14" s="28" customFormat="1" ht="15" customHeight="1">
      <c r="B17" s="35" t="s">
        <v>14</v>
      </c>
      <c r="C17" s="83" t="s">
        <v>15</v>
      </c>
      <c r="D17" s="84"/>
      <c r="E17" s="84"/>
      <c r="F17" s="85"/>
      <c r="J17" s="32">
        <f>INDEX(M19:M22,MATCH(C17,M15:M18,0))</f>
        <v>3</v>
      </c>
      <c r="K17" s="34" t="s">
        <v>16</v>
      </c>
      <c r="L17" s="34" t="s">
        <v>17</v>
      </c>
      <c r="M17" s="34" t="s">
        <v>15</v>
      </c>
      <c r="N17" s="34" t="s">
        <v>18</v>
      </c>
    </row>
    <row r="18" spans="2:14" s="28" customFormat="1" ht="15" customHeight="1" thickBot="1">
      <c r="B18" s="36" t="s">
        <v>19</v>
      </c>
      <c r="C18" s="86" t="s">
        <v>13</v>
      </c>
      <c r="D18" s="87"/>
      <c r="E18" s="87"/>
      <c r="F18" s="88"/>
      <c r="J18" s="32">
        <f>INDEX(N19:N21,MATCH(C18,N15:N17,0))</f>
        <v>2</v>
      </c>
      <c r="K18" s="34" t="s">
        <v>20</v>
      </c>
      <c r="L18" s="34"/>
      <c r="M18" s="34" t="s">
        <v>21</v>
      </c>
      <c r="N18" s="34"/>
    </row>
    <row r="19" spans="2:14" s="28" customFormat="1" ht="15" customHeight="1" thickBot="1">
      <c r="J19" s="32">
        <f>SUM(J15:J18)</f>
        <v>8</v>
      </c>
      <c r="K19" s="34">
        <v>1</v>
      </c>
      <c r="L19" s="34">
        <v>1</v>
      </c>
      <c r="M19" s="34">
        <v>1</v>
      </c>
      <c r="N19" s="34">
        <v>1</v>
      </c>
    </row>
    <row r="20" spans="2:14" s="28" customFormat="1" ht="15" customHeight="1" thickBot="1">
      <c r="B20" s="37" t="s">
        <v>22</v>
      </c>
      <c r="C20" s="38">
        <f ca="1">YEAR(TODAY())</f>
        <v>2025</v>
      </c>
      <c r="D20" s="38">
        <f ca="1">C20+1</f>
        <v>2026</v>
      </c>
      <c r="E20" s="38">
        <f ca="1">D20+1</f>
        <v>2027</v>
      </c>
      <c r="F20" s="38">
        <f ca="1">E20+1</f>
        <v>2028</v>
      </c>
      <c r="K20" s="34">
        <v>2</v>
      </c>
      <c r="L20" s="34">
        <v>3</v>
      </c>
      <c r="M20" s="34">
        <v>2</v>
      </c>
      <c r="N20" s="34">
        <v>2</v>
      </c>
    </row>
    <row r="21" spans="2:14" s="28" customFormat="1" ht="15" customHeight="1">
      <c r="B21" s="39" t="s">
        <v>23</v>
      </c>
      <c r="C21" s="40">
        <f>100000*J19/8</f>
        <v>100000</v>
      </c>
      <c r="D21" s="40">
        <f>200000*J19/8</f>
        <v>200000</v>
      </c>
      <c r="E21" s="40">
        <f>800000*J19/8</f>
        <v>800000</v>
      </c>
      <c r="F21" s="40">
        <f>1000000*J19/8</f>
        <v>1000000</v>
      </c>
      <c r="K21" s="34">
        <v>3</v>
      </c>
      <c r="L21" s="34">
        <v>7</v>
      </c>
      <c r="M21" s="34">
        <v>3</v>
      </c>
      <c r="N21" s="34">
        <v>4</v>
      </c>
    </row>
    <row r="22" spans="2:14" s="28" customFormat="1" ht="15" customHeight="1" thickBot="1">
      <c r="B22" s="41" t="s">
        <v>24</v>
      </c>
      <c r="C22" s="42">
        <f>50000*J19/8</f>
        <v>50000</v>
      </c>
      <c r="D22" s="42">
        <f>150000*J19/8</f>
        <v>150000</v>
      </c>
      <c r="E22" s="42">
        <f>300000*J19/8</f>
        <v>300000</v>
      </c>
      <c r="F22" s="42">
        <f>800000*J19/8</f>
        <v>800000</v>
      </c>
      <c r="K22" s="34">
        <v>7</v>
      </c>
      <c r="L22" s="34"/>
      <c r="M22" s="34">
        <v>6</v>
      </c>
      <c r="N22" s="34"/>
    </row>
    <row r="23" spans="2:14" s="28" customFormat="1" ht="15" customHeight="1" thickBot="1">
      <c r="B23" s="22"/>
      <c r="C23" s="43"/>
      <c r="D23" s="43"/>
      <c r="E23" s="43"/>
      <c r="F23" s="43"/>
    </row>
    <row r="24" spans="2:14" s="28" customFormat="1" ht="15" customHeight="1">
      <c r="B24" s="44" t="s">
        <v>25</v>
      </c>
      <c r="C24" s="45">
        <f>200000*J19/8</f>
        <v>200000</v>
      </c>
      <c r="D24" s="45">
        <f>400000*J19/8</f>
        <v>400000</v>
      </c>
      <c r="E24" s="45">
        <f>800000*J19/8</f>
        <v>800000</v>
      </c>
      <c r="F24" s="45">
        <f>1000000*J19/8</f>
        <v>1000000</v>
      </c>
    </row>
    <row r="25" spans="2:14" s="28" customFormat="1" ht="15" customHeight="1">
      <c r="B25" s="46" t="s">
        <v>26</v>
      </c>
      <c r="C25" s="47">
        <v>0.02</v>
      </c>
      <c r="D25" s="47">
        <v>0.02</v>
      </c>
      <c r="E25" s="47">
        <v>0.02</v>
      </c>
      <c r="F25" s="47">
        <v>0.02</v>
      </c>
    </row>
    <row r="26" spans="2:14" s="28" customFormat="1" ht="15" customHeight="1" thickBot="1">
      <c r="B26" s="41" t="s">
        <v>27</v>
      </c>
      <c r="C26" s="48">
        <v>0.5</v>
      </c>
      <c r="D26" s="48">
        <v>0.5</v>
      </c>
      <c r="E26" s="48">
        <v>0.5</v>
      </c>
      <c r="F26" s="48">
        <v>0.5</v>
      </c>
    </row>
    <row r="27" spans="2:14" s="28" customFormat="1" ht="15" customHeight="1" thickBot="1">
      <c r="B27" s="22"/>
      <c r="C27" s="49"/>
      <c r="D27" s="49"/>
      <c r="E27" s="49"/>
      <c r="F27" s="49"/>
    </row>
    <row r="28" spans="2:14" s="28" customFormat="1" ht="15" customHeight="1">
      <c r="B28" s="44" t="s">
        <v>28</v>
      </c>
      <c r="C28" s="45">
        <v>600</v>
      </c>
      <c r="D28" s="45">
        <v>600</v>
      </c>
      <c r="E28" s="45">
        <v>600</v>
      </c>
      <c r="F28" s="45">
        <v>600</v>
      </c>
    </row>
    <row r="29" spans="2:14" s="28" customFormat="1" ht="15" customHeight="1" thickBot="1">
      <c r="B29" s="41" t="s">
        <v>29</v>
      </c>
      <c r="C29" s="50">
        <f>ROUND(2*J19/8,0)</f>
        <v>2</v>
      </c>
      <c r="D29" s="50">
        <f>ROUND(4*J19/8,0)</f>
        <v>4</v>
      </c>
      <c r="E29" s="50">
        <f>ROUND(6*J19/8,0)</f>
        <v>6</v>
      </c>
      <c r="F29" s="50">
        <f>ROUND(8*J19/8,0)</f>
        <v>8</v>
      </c>
    </row>
    <row r="30" spans="2:14" s="28" customFormat="1" ht="15" customHeight="1" thickBot="1">
      <c r="B30" s="22"/>
      <c r="C30" s="51"/>
      <c r="D30" s="51"/>
      <c r="E30" s="51"/>
      <c r="F30" s="51"/>
    </row>
    <row r="31" spans="2:14" s="28" customFormat="1" ht="15" customHeight="1" thickBot="1">
      <c r="B31" s="52" t="s">
        <v>30</v>
      </c>
      <c r="C31" s="53">
        <f>C21+C22+C24</f>
        <v>350000</v>
      </c>
      <c r="D31" s="53">
        <f>D21+D22+D24</f>
        <v>750000</v>
      </c>
      <c r="E31" s="53">
        <f>E21+E22+E24</f>
        <v>1900000</v>
      </c>
      <c r="F31" s="53">
        <f>F21+F22+F24</f>
        <v>2800000</v>
      </c>
    </row>
    <row r="32" spans="2:14" s="28" customFormat="1" ht="15" customHeight="1" thickBot="1">
      <c r="B32" s="22"/>
      <c r="C32" s="49"/>
      <c r="D32" s="49"/>
      <c r="E32" s="49"/>
      <c r="F32" s="49"/>
    </row>
    <row r="33" spans="1:162" ht="15" customHeight="1" thickBot="1">
      <c r="B33" s="54" t="s">
        <v>31</v>
      </c>
      <c r="C33" s="55">
        <f>C24*(1-C25)</f>
        <v>196000</v>
      </c>
      <c r="D33" s="55">
        <f>C33*1.05+D24*(1-D25)</f>
        <v>597800</v>
      </c>
      <c r="E33" s="55">
        <f t="shared" ref="E33" si="0">D33*1.05+E24*(1-E25)</f>
        <v>1411690</v>
      </c>
      <c r="F33" s="55">
        <f>E33*1.05+F24*(1-F25)</f>
        <v>2462274.5</v>
      </c>
    </row>
    <row r="34" spans="1:162" ht="15" customHeight="1" thickBot="1">
      <c r="B34" s="57" t="s">
        <v>32</v>
      </c>
      <c r="C34" s="58">
        <f>C33*1%*3</f>
        <v>5880</v>
      </c>
      <c r="D34" s="58">
        <f t="shared" ref="D34:F34" si="1">D33*1%*3</f>
        <v>17934</v>
      </c>
      <c r="E34" s="58">
        <f t="shared" si="1"/>
        <v>42350.7</v>
      </c>
      <c r="F34" s="58">
        <f t="shared" si="1"/>
        <v>73868.235000000001</v>
      </c>
    </row>
    <row r="35" spans="1:162" ht="15" customHeight="1" thickBot="1">
      <c r="B35" s="22"/>
      <c r="C35" s="28"/>
      <c r="D35" s="28"/>
      <c r="E35" s="28"/>
      <c r="F35" s="28"/>
    </row>
    <row r="36" spans="1:162" ht="15" customHeight="1">
      <c r="B36" s="1" t="s">
        <v>33</v>
      </c>
      <c r="C36" s="2"/>
      <c r="D36" s="2"/>
      <c r="E36" s="59"/>
      <c r="F36" s="59"/>
    </row>
    <row r="37" spans="1:162" ht="15" customHeight="1">
      <c r="B37" s="3" t="s">
        <v>34</v>
      </c>
      <c r="C37" s="4">
        <f>C21*6.5%</f>
        <v>6500</v>
      </c>
      <c r="D37" s="4">
        <f>D21*6.5%</f>
        <v>13000</v>
      </c>
      <c r="E37" s="4">
        <f>E21*6.5%</f>
        <v>52000</v>
      </c>
      <c r="F37" s="4">
        <f>F21*6.5%</f>
        <v>65000</v>
      </c>
    </row>
    <row r="38" spans="1:162" ht="15" customHeight="1">
      <c r="B38" s="3" t="s">
        <v>35</v>
      </c>
      <c r="C38" s="4">
        <f>C22*4%</f>
        <v>2000</v>
      </c>
      <c r="D38" s="4">
        <f t="shared" ref="D38:F38" si="2">D22*4%</f>
        <v>6000</v>
      </c>
      <c r="E38" s="4">
        <f t="shared" si="2"/>
        <v>12000</v>
      </c>
      <c r="F38" s="4">
        <f t="shared" si="2"/>
        <v>32000</v>
      </c>
    </row>
    <row r="39" spans="1:162" ht="15" customHeight="1">
      <c r="A39" s="60"/>
      <c r="B39" s="5" t="s">
        <v>36</v>
      </c>
      <c r="C39" s="6">
        <f>SUM(C37:C38)</f>
        <v>8500</v>
      </c>
      <c r="D39" s="6">
        <f t="shared" ref="D39:F39" si="3">SUM(D37:D38)</f>
        <v>19000</v>
      </c>
      <c r="E39" s="6">
        <f t="shared" si="3"/>
        <v>64000</v>
      </c>
      <c r="F39" s="6">
        <f t="shared" si="3"/>
        <v>97000</v>
      </c>
    </row>
    <row r="40" spans="1:162" s="63" customFormat="1" ht="12.95">
      <c r="A40" s="61"/>
      <c r="B40" s="3" t="s">
        <v>37</v>
      </c>
      <c r="C40" s="7">
        <f>C24*C25</f>
        <v>4000</v>
      </c>
      <c r="D40" s="7">
        <f>D24*D25</f>
        <v>8000</v>
      </c>
      <c r="E40" s="7">
        <f>E24*E25</f>
        <v>16000</v>
      </c>
      <c r="F40" s="7">
        <f>F24*F25</f>
        <v>20000</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row>
    <row r="41" spans="1:162" ht="12.95">
      <c r="A41" s="61"/>
      <c r="B41" s="3" t="s">
        <v>38</v>
      </c>
      <c r="C41" s="7">
        <f>C24*C26*2.5%</f>
        <v>2500</v>
      </c>
      <c r="D41" s="7">
        <f>D24*D26*2.5%</f>
        <v>5000</v>
      </c>
      <c r="E41" s="7">
        <f>E24*E26*2.5%</f>
        <v>10000</v>
      </c>
      <c r="F41" s="7">
        <f>F24*F26*2.5%</f>
        <v>12500</v>
      </c>
    </row>
    <row r="42" spans="1:162" ht="12.95">
      <c r="A42" s="61"/>
      <c r="B42" s="3" t="s">
        <v>39</v>
      </c>
      <c r="C42" s="7">
        <f>C33*1.2%</f>
        <v>2352</v>
      </c>
      <c r="D42" s="7">
        <f>D33*1.2%</f>
        <v>7173.6</v>
      </c>
      <c r="E42" s="7">
        <f>E33*1.2%</f>
        <v>16940.28</v>
      </c>
      <c r="F42" s="7">
        <f>F33*1.2%</f>
        <v>29547.294000000002</v>
      </c>
    </row>
    <row r="43" spans="1:162" ht="12.95">
      <c r="A43" s="60"/>
      <c r="B43" s="5" t="s">
        <v>40</v>
      </c>
      <c r="C43" s="6">
        <f>SUM(C40:C42)</f>
        <v>8852</v>
      </c>
      <c r="D43" s="6">
        <f t="shared" ref="D43:F43" si="4">SUM(D40:D42)</f>
        <v>20173.599999999999</v>
      </c>
      <c r="E43" s="6">
        <f t="shared" si="4"/>
        <v>42940.28</v>
      </c>
      <c r="F43" s="6">
        <f t="shared" si="4"/>
        <v>62047.294000000002</v>
      </c>
    </row>
    <row r="44" spans="1:162" ht="12.95">
      <c r="A44" s="60"/>
      <c r="B44" s="5"/>
      <c r="C44" s="6"/>
      <c r="D44" s="6"/>
      <c r="E44" s="6"/>
      <c r="F44" s="6"/>
    </row>
    <row r="45" spans="1:162" s="64" customFormat="1" ht="12.95">
      <c r="A45" s="60"/>
      <c r="B45" s="3" t="s">
        <v>41</v>
      </c>
      <c r="C45" s="7">
        <f>C28*C29*12</f>
        <v>14400</v>
      </c>
      <c r="D45" s="7">
        <f>D28*D29*12</f>
        <v>28800</v>
      </c>
      <c r="E45" s="7">
        <f>E28*E29*12</f>
        <v>43200</v>
      </c>
      <c r="F45" s="7">
        <f>F28*F29*12</f>
        <v>57600</v>
      </c>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0"/>
      <c r="ER45" s="60"/>
      <c r="ES45" s="60"/>
      <c r="ET45" s="60"/>
      <c r="EU45" s="60"/>
      <c r="EV45" s="60"/>
      <c r="EW45" s="60"/>
      <c r="EX45" s="60"/>
      <c r="EY45" s="60"/>
      <c r="EZ45" s="60"/>
      <c r="FA45" s="60"/>
      <c r="FB45" s="60"/>
      <c r="FC45" s="60"/>
      <c r="FD45" s="60"/>
      <c r="FE45" s="60"/>
      <c r="FF45" s="60"/>
    </row>
    <row r="46" spans="1:162" s="64" customFormat="1" ht="12.95">
      <c r="A46" s="60"/>
      <c r="B46" s="3"/>
      <c r="C46" s="7"/>
      <c r="D46" s="7"/>
      <c r="E46" s="7"/>
      <c r="F46" s="7"/>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row>
    <row r="47" spans="1:162" s="66" customFormat="1" ht="12.95">
      <c r="A47" s="65"/>
      <c r="B47" s="3" t="s">
        <v>42</v>
      </c>
      <c r="C47" s="7">
        <f>C39+C43+C45</f>
        <v>31752</v>
      </c>
      <c r="D47" s="7">
        <f>D39+D43+D45</f>
        <v>67973.600000000006</v>
      </c>
      <c r="E47" s="7">
        <f>E39+E43+E45</f>
        <v>150140.28</v>
      </c>
      <c r="F47" s="7">
        <f>F39+F43+F45</f>
        <v>216647.29399999999</v>
      </c>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row>
    <row r="48" spans="1:162" s="66" customFormat="1" ht="12.95">
      <c r="A48" s="65"/>
      <c r="B48" s="3" t="s">
        <v>43</v>
      </c>
      <c r="C48" s="7">
        <f>MIN(C47,25000)*20%+MAX(MIN(C47,50000)-25000,0)*15%+MAX(C47-50000,0)*10%</f>
        <v>6012.8</v>
      </c>
      <c r="D48" s="7">
        <f>MIN(D47,25000)*IF(C47&gt;50000,10%,IF(C47&gt;25000,15%,20%))+MAX(MIN(D47,50000)-25000,0)*IF(C47&gt;50000,10%,15%)+MAX(D47-50000,0)*10%</f>
        <v>9297.36</v>
      </c>
      <c r="E48" s="7">
        <f t="shared" ref="E48:F48" si="5">MIN(E47,25000)*IF(D47&gt;50000,10%,IF(D47&gt;25000,15%,20%))+MAX(MIN(E47,50000)-25000,0)*IF(D47&gt;50000,10%,15%)+MAX(E47-50000,0)*10%</f>
        <v>15014.028</v>
      </c>
      <c r="F48" s="7">
        <f t="shared" si="5"/>
        <v>21664.7294</v>
      </c>
      <c r="G48" s="61"/>
      <c r="H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row>
    <row r="49" spans="1:162" s="66" customFormat="1" ht="12.95">
      <c r="A49" s="28"/>
      <c r="B49" s="8"/>
      <c r="C49" s="4"/>
      <c r="D49" s="4"/>
      <c r="E49" s="4"/>
      <c r="F49" s="4"/>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row>
    <row r="50" spans="1:162" s="64" customFormat="1" ht="12.95">
      <c r="A50" s="65"/>
      <c r="B50" s="9" t="s">
        <v>44</v>
      </c>
      <c r="C50" s="10">
        <f>C47-C48</f>
        <v>25739.200000000001</v>
      </c>
      <c r="D50" s="10">
        <f t="shared" ref="D50:F50" si="6">D47-D48</f>
        <v>58676.240000000005</v>
      </c>
      <c r="E50" s="10">
        <f t="shared" si="6"/>
        <v>135126.25200000001</v>
      </c>
      <c r="F50" s="10">
        <f t="shared" si="6"/>
        <v>194982.56459999998</v>
      </c>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row>
    <row r="51" spans="1:162" s="64" customFormat="1" ht="12.95">
      <c r="A51" s="28"/>
      <c r="B51" s="11" t="s">
        <v>45</v>
      </c>
      <c r="C51" s="12"/>
      <c r="D51" s="12"/>
      <c r="E51" s="12"/>
      <c r="F51" s="12"/>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row>
    <row r="52" spans="1:162" s="67" customFormat="1" ht="12.95">
      <c r="A52" s="28"/>
      <c r="B52" s="25" t="s">
        <v>46</v>
      </c>
      <c r="C52" s="4">
        <v>1000</v>
      </c>
      <c r="D52" s="4">
        <v>1000</v>
      </c>
      <c r="E52" s="4">
        <v>1000</v>
      </c>
      <c r="F52" s="4">
        <v>1000</v>
      </c>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row>
    <row r="53" spans="1:162" s="67" customFormat="1" ht="12.95">
      <c r="A53" s="28"/>
      <c r="B53" s="25" t="s">
        <v>47</v>
      </c>
      <c r="C53" s="4">
        <v>1000</v>
      </c>
      <c r="D53" s="4">
        <v>1000</v>
      </c>
      <c r="E53" s="4">
        <v>1000</v>
      </c>
      <c r="F53" s="4">
        <v>1000</v>
      </c>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c r="EO53" s="65"/>
      <c r="EP53" s="65"/>
      <c r="EQ53" s="65"/>
      <c r="ER53" s="65"/>
      <c r="ES53" s="65"/>
      <c r="ET53" s="65"/>
      <c r="EU53" s="65"/>
      <c r="EV53" s="65"/>
      <c r="EW53" s="65"/>
      <c r="EX53" s="65"/>
      <c r="EY53" s="65"/>
      <c r="EZ53" s="65"/>
      <c r="FA53" s="65"/>
      <c r="FB53" s="65"/>
      <c r="FC53" s="65"/>
      <c r="FD53" s="65"/>
      <c r="FE53" s="65"/>
      <c r="FF53" s="65"/>
    </row>
    <row r="54" spans="1:162" ht="12.95">
      <c r="B54" s="25" t="s">
        <v>48</v>
      </c>
      <c r="C54" s="4">
        <v>1000</v>
      </c>
      <c r="D54" s="4">
        <v>3000</v>
      </c>
      <c r="E54" s="4">
        <v>6000</v>
      </c>
      <c r="F54" s="4">
        <v>6000</v>
      </c>
    </row>
    <row r="55" spans="1:162" s="67" customFormat="1" ht="12.95">
      <c r="A55" s="28"/>
      <c r="B55" s="25" t="s">
        <v>49</v>
      </c>
      <c r="C55" s="4">
        <v>1000</v>
      </c>
      <c r="D55" s="4">
        <v>2000</v>
      </c>
      <c r="E55" s="4">
        <v>5000</v>
      </c>
      <c r="F55" s="4">
        <v>5000</v>
      </c>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c r="EO55" s="65"/>
      <c r="EP55" s="65"/>
      <c r="EQ55" s="65"/>
      <c r="ER55" s="65"/>
      <c r="ES55" s="65"/>
      <c r="ET55" s="65"/>
      <c r="EU55" s="65"/>
      <c r="EV55" s="65"/>
      <c r="EW55" s="65"/>
      <c r="EX55" s="65"/>
      <c r="EY55" s="65"/>
      <c r="EZ55" s="65"/>
      <c r="FA55" s="65"/>
      <c r="FB55" s="65"/>
      <c r="FC55" s="65"/>
      <c r="FD55" s="65"/>
      <c r="FE55" s="65"/>
      <c r="FF55" s="65"/>
    </row>
    <row r="56" spans="1:162" ht="12.95">
      <c r="B56" s="25" t="s">
        <v>50</v>
      </c>
      <c r="C56" s="4">
        <v>150</v>
      </c>
      <c r="D56" s="4">
        <v>150</v>
      </c>
      <c r="E56" s="4">
        <v>150</v>
      </c>
      <c r="F56" s="4">
        <v>150</v>
      </c>
    </row>
    <row r="57" spans="1:162" ht="12.95">
      <c r="B57" s="25" t="s">
        <v>51</v>
      </c>
      <c r="C57" s="4">
        <v>675</v>
      </c>
      <c r="D57" s="4">
        <v>675</v>
      </c>
      <c r="E57" s="4">
        <v>675</v>
      </c>
      <c r="F57" s="4">
        <v>675</v>
      </c>
    </row>
    <row r="58" spans="1:162" ht="12.95">
      <c r="B58" s="25" t="s">
        <v>52</v>
      </c>
      <c r="C58" s="4">
        <v>210</v>
      </c>
      <c r="D58" s="4">
        <v>210</v>
      </c>
      <c r="E58" s="4">
        <v>210</v>
      </c>
      <c r="F58" s="4">
        <v>210</v>
      </c>
    </row>
    <row r="59" spans="1:162" ht="15.75" customHeight="1">
      <c r="B59" s="25" t="s">
        <v>53</v>
      </c>
      <c r="C59" s="4">
        <v>750</v>
      </c>
      <c r="D59" s="4">
        <v>750</v>
      </c>
      <c r="E59" s="4">
        <v>750</v>
      </c>
      <c r="F59" s="4">
        <v>750</v>
      </c>
    </row>
    <row r="60" spans="1:162" ht="15.75" customHeight="1">
      <c r="B60" s="26" t="s">
        <v>54</v>
      </c>
      <c r="C60" s="13">
        <f>IF(C47&lt;25000,180*12,0)</f>
        <v>0</v>
      </c>
      <c r="D60" s="13">
        <f t="shared" ref="D60:F60" si="7">IF(D47&lt;25000,180*12,0)</f>
        <v>0</v>
      </c>
      <c r="E60" s="13">
        <f t="shared" si="7"/>
        <v>0</v>
      </c>
      <c r="F60" s="13">
        <f t="shared" si="7"/>
        <v>0</v>
      </c>
    </row>
    <row r="61" spans="1:162" ht="15.75" customHeight="1">
      <c r="B61" s="25" t="s">
        <v>55</v>
      </c>
      <c r="C61" s="4">
        <v>1800</v>
      </c>
      <c r="D61" s="4">
        <v>1800</v>
      </c>
      <c r="E61" s="4">
        <v>1800</v>
      </c>
      <c r="F61" s="4">
        <v>1800</v>
      </c>
    </row>
    <row r="62" spans="1:162" ht="15.75" customHeight="1">
      <c r="B62" s="25" t="s">
        <v>56</v>
      </c>
      <c r="C62" s="4">
        <v>500</v>
      </c>
      <c r="D62" s="4">
        <v>500</v>
      </c>
      <c r="E62" s="4">
        <v>500</v>
      </c>
      <c r="F62" s="4">
        <v>500</v>
      </c>
    </row>
    <row r="63" spans="1:162" ht="15.75" customHeight="1">
      <c r="B63" s="27" t="s">
        <v>57</v>
      </c>
      <c r="C63" s="24">
        <f>(C50-SUM(C52:C62))/1.45</f>
        <v>12175.310344827587</v>
      </c>
      <c r="D63" s="24">
        <f t="shared" ref="D63:F63" si="8">(D50-SUM(D52:D62))/1.45</f>
        <v>32821.544827586215</v>
      </c>
      <c r="E63" s="24">
        <f t="shared" si="8"/>
        <v>81407.760000000009</v>
      </c>
      <c r="F63" s="24">
        <f t="shared" si="8"/>
        <v>122687.97558620689</v>
      </c>
    </row>
    <row r="64" spans="1:162" ht="15.75" customHeight="1">
      <c r="B64" s="25" t="s">
        <v>58</v>
      </c>
      <c r="C64" s="4">
        <f>C63*45%</f>
        <v>5478.8896551724147</v>
      </c>
      <c r="D64" s="4">
        <f t="shared" ref="D64:F64" si="9">D63*45%</f>
        <v>14769.695172413796</v>
      </c>
      <c r="E64" s="4">
        <f t="shared" si="9"/>
        <v>36633.492000000006</v>
      </c>
      <c r="F64" s="4">
        <f t="shared" si="9"/>
        <v>55209.589013793098</v>
      </c>
    </row>
    <row r="65" spans="1:6" s="28" customFormat="1" ht="15.75" customHeight="1">
      <c r="B65" s="9" t="s">
        <v>59</v>
      </c>
      <c r="C65" s="10">
        <f>SUM(C52:C64)</f>
        <v>25739.200000000001</v>
      </c>
      <c r="D65" s="10">
        <f>SUM(D52:D64)</f>
        <v>58676.240000000013</v>
      </c>
      <c r="E65" s="10">
        <f>SUM(E52:E64)</f>
        <v>135126.25200000001</v>
      </c>
      <c r="F65" s="10">
        <f>SUM(F52:F64)</f>
        <v>194982.56459999998</v>
      </c>
    </row>
    <row r="66" spans="1:6" s="28" customFormat="1" ht="15.75" customHeight="1">
      <c r="B66" s="14" t="s">
        <v>60</v>
      </c>
      <c r="C66" s="15">
        <f>C50-C65</f>
        <v>0</v>
      </c>
      <c r="D66" s="15">
        <f>D50-D65</f>
        <v>0</v>
      </c>
      <c r="E66" s="15">
        <f>E50-E65</f>
        <v>0</v>
      </c>
      <c r="F66" s="15">
        <f>F50-F65</f>
        <v>0</v>
      </c>
    </row>
    <row r="67" spans="1:6" s="28" customFormat="1" ht="15.75" customHeight="1">
      <c r="B67" s="25" t="s">
        <v>61</v>
      </c>
      <c r="C67" s="4">
        <f>MIN(C66,42500)*15%+MAX(C66-42500,0)*25%</f>
        <v>0</v>
      </c>
      <c r="D67" s="4">
        <f t="shared" ref="D67:F67" si="10">MIN(D66,42500)*15%+MAX(D66-42500,0)*25%</f>
        <v>0</v>
      </c>
      <c r="E67" s="4">
        <f t="shared" si="10"/>
        <v>0</v>
      </c>
      <c r="F67" s="4">
        <f t="shared" si="10"/>
        <v>0</v>
      </c>
    </row>
    <row r="68" spans="1:6" s="28" customFormat="1" ht="15.75" customHeight="1" thickBot="1">
      <c r="B68" s="16" t="s">
        <v>62</v>
      </c>
      <c r="C68" s="17">
        <f>C66-C67</f>
        <v>0</v>
      </c>
      <c r="D68" s="17">
        <f>D66-D67</f>
        <v>0</v>
      </c>
      <c r="E68" s="17">
        <f>E66-E67</f>
        <v>0</v>
      </c>
      <c r="F68" s="17">
        <f>F66-F67</f>
        <v>0</v>
      </c>
    </row>
    <row r="69" spans="1:6" s="28" customFormat="1" ht="15.75" customHeight="1" thickBot="1">
      <c r="B69" s="18"/>
      <c r="C69" s="19"/>
      <c r="D69" s="68"/>
      <c r="E69" s="68"/>
      <c r="F69" s="68"/>
    </row>
    <row r="70" spans="1:6" s="28" customFormat="1" ht="15.75" customHeight="1" thickBot="1">
      <c r="A70" s="69"/>
      <c r="B70" s="20" t="s">
        <v>63</v>
      </c>
      <c r="C70" s="21">
        <f>C68</f>
        <v>0</v>
      </c>
      <c r="D70" s="21">
        <f>C70+D68</f>
        <v>0</v>
      </c>
      <c r="E70" s="21">
        <f t="shared" ref="E70:F70" si="11">D70+E68</f>
        <v>0</v>
      </c>
      <c r="F70" s="21">
        <f t="shared" si="11"/>
        <v>0</v>
      </c>
    </row>
    <row r="71" spans="1:6" s="28" customFormat="1" ht="15.75" customHeight="1">
      <c r="A71" s="22"/>
      <c r="B71" s="70"/>
      <c r="C71" s="23"/>
      <c r="D71" s="23"/>
      <c r="E71" s="23"/>
    </row>
    <row r="72" spans="1:6" s="28" customFormat="1" ht="15.75" customHeight="1"/>
    <row r="73" spans="1:6" s="28" customFormat="1" ht="15.75" customHeight="1"/>
    <row r="74" spans="1:6" s="28" customFormat="1" ht="15.75" customHeight="1"/>
    <row r="75" spans="1:6" s="28" customFormat="1" ht="15.75" customHeight="1"/>
    <row r="76" spans="1:6" s="28" customFormat="1" ht="15.75" customHeight="1"/>
    <row r="77" spans="1:6" s="28" customFormat="1" ht="15.75" customHeight="1"/>
    <row r="78" spans="1:6" s="28" customFormat="1" ht="15.75" customHeight="1"/>
    <row r="79" spans="1:6" s="28" customFormat="1" ht="15.75" customHeight="1"/>
    <row r="80" spans="1:6" s="28" customFormat="1" ht="15.75" customHeight="1"/>
    <row r="81" s="28" customFormat="1" ht="15.75" customHeight="1"/>
    <row r="82" s="28" customFormat="1" ht="15.75" customHeight="1"/>
    <row r="83" s="28" customFormat="1" ht="15.75" customHeight="1"/>
    <row r="84" s="28" customFormat="1" ht="15.75" customHeight="1"/>
    <row r="85" s="28" customFormat="1" ht="15.75" customHeight="1"/>
    <row r="86" s="28" customFormat="1" ht="15.75" customHeight="1"/>
    <row r="87" s="28" customFormat="1" ht="15.75" customHeight="1"/>
    <row r="88" s="28" customFormat="1" ht="15.75" customHeight="1"/>
    <row r="89" s="28" customFormat="1" ht="15.75" customHeight="1"/>
    <row r="90" s="28" customFormat="1" ht="15.75" customHeight="1"/>
    <row r="91" s="28" customFormat="1" ht="15.75" customHeight="1"/>
    <row r="92" s="28" customFormat="1" ht="15.75" customHeight="1"/>
    <row r="93" s="28" customFormat="1" ht="15.75" customHeight="1"/>
    <row r="94" s="28" customFormat="1" ht="15.75" customHeight="1"/>
    <row r="95" s="28" customFormat="1" ht="15.75" customHeight="1"/>
    <row r="96" s="28" customFormat="1" ht="15.75" customHeight="1"/>
    <row r="97" s="28" customFormat="1" ht="15.75" customHeight="1"/>
    <row r="98" s="28" customFormat="1" ht="15.75" customHeight="1"/>
    <row r="99" s="28" customFormat="1" ht="15.75" customHeight="1"/>
    <row r="100" s="28" customFormat="1" ht="15.75" customHeight="1"/>
    <row r="101" s="28" customFormat="1" ht="15.75" customHeight="1"/>
    <row r="102" s="28" customFormat="1" ht="15.75" customHeight="1"/>
    <row r="103" s="28" customFormat="1" ht="15.75" customHeight="1"/>
    <row r="104" s="28" customFormat="1" ht="15.75" customHeight="1"/>
    <row r="105" s="28" customFormat="1" ht="15.75" customHeight="1"/>
    <row r="106" s="28" customFormat="1" ht="15.75" customHeight="1"/>
    <row r="107" s="28" customFormat="1" ht="15.75" customHeight="1"/>
    <row r="108" s="28" customFormat="1" ht="15.75" customHeight="1"/>
    <row r="109" s="28" customFormat="1" ht="15.75" customHeight="1"/>
    <row r="110" s="28" customFormat="1" ht="15.75" customHeight="1"/>
    <row r="111" s="28" customFormat="1" ht="15.75" customHeight="1"/>
    <row r="112" s="28" customFormat="1" ht="15.75" customHeight="1"/>
    <row r="113" s="28" customFormat="1" ht="15.75" customHeight="1"/>
    <row r="114" s="28" customFormat="1" ht="15.75" customHeight="1"/>
    <row r="115" s="28" customFormat="1" ht="15.75" customHeight="1"/>
    <row r="116" s="28" customFormat="1" ht="15.75" customHeight="1"/>
    <row r="117" s="28" customFormat="1" ht="15.75" customHeight="1"/>
    <row r="118" s="28" customFormat="1" ht="15.75" customHeight="1"/>
    <row r="119" s="28" customFormat="1" ht="15.75" customHeight="1"/>
    <row r="120" s="28" customFormat="1" ht="15.75" customHeight="1"/>
    <row r="121" s="28" customFormat="1" ht="15.75" customHeight="1"/>
    <row r="122" s="28" customFormat="1" ht="15.75" customHeight="1"/>
    <row r="123" s="28" customFormat="1" ht="15.75" customHeight="1"/>
    <row r="124" s="28" customFormat="1" ht="15.75" customHeight="1"/>
    <row r="125" s="28" customFormat="1" ht="15.75" customHeight="1"/>
    <row r="126" s="28" customFormat="1" ht="15.75" customHeight="1"/>
    <row r="127" s="28" customFormat="1" ht="15.75" customHeight="1"/>
    <row r="128" s="28" customFormat="1" ht="15.75" customHeight="1"/>
    <row r="129" s="28" customFormat="1" ht="15.75" customHeight="1"/>
    <row r="130" s="28" customFormat="1" ht="15.75" customHeight="1"/>
    <row r="131" s="28" customFormat="1" ht="15.75" customHeight="1"/>
    <row r="132" s="28" customFormat="1" ht="15.75" customHeight="1"/>
    <row r="133" s="28" customFormat="1" ht="15.75" customHeight="1"/>
    <row r="134" s="28" customFormat="1" ht="15.75" customHeight="1"/>
    <row r="135" s="28" customFormat="1" ht="15.75" customHeight="1"/>
    <row r="136" s="28" customFormat="1" ht="15.75" customHeight="1"/>
    <row r="137" s="28" customFormat="1" ht="15.75" customHeight="1"/>
    <row r="138" s="28" customFormat="1" ht="15.75" customHeight="1"/>
    <row r="139" s="28" customFormat="1" ht="15.75" customHeight="1"/>
    <row r="140" s="28" customFormat="1" ht="15.75" customHeight="1"/>
    <row r="141" s="28" customFormat="1" ht="15.75" customHeight="1"/>
    <row r="142" s="28" customFormat="1" ht="15.75" customHeight="1"/>
    <row r="143" s="28" customFormat="1" ht="15.75" customHeight="1"/>
    <row r="144" s="28" customFormat="1" ht="15.75" customHeight="1"/>
    <row r="145" s="28" customFormat="1" ht="15.75" customHeight="1"/>
    <row r="146" s="28" customFormat="1" ht="15.75" customHeight="1"/>
    <row r="147" s="28" customFormat="1" ht="15.75" customHeight="1"/>
    <row r="148" s="28" customFormat="1" ht="15.75" customHeight="1"/>
    <row r="149" s="28" customFormat="1" ht="15.75" customHeight="1"/>
    <row r="150" s="28" customFormat="1" ht="15.75" customHeight="1"/>
    <row r="151" s="28" customFormat="1" ht="15.75" customHeight="1"/>
    <row r="152" s="28" customFormat="1" ht="15.75" customHeight="1"/>
    <row r="153" s="28" customFormat="1" ht="15.75" customHeight="1"/>
    <row r="154" s="28" customFormat="1" ht="15.75" customHeight="1"/>
    <row r="155" s="28" customFormat="1" ht="15.75" customHeight="1"/>
    <row r="156" s="28" customFormat="1" ht="15.75" customHeight="1"/>
    <row r="157" s="28" customFormat="1" ht="15.75" customHeight="1"/>
    <row r="158" s="28" customFormat="1" ht="15.75" customHeight="1"/>
    <row r="159" s="28" customFormat="1" ht="15.75" customHeight="1"/>
    <row r="160" s="28" customFormat="1" ht="15.75" customHeight="1"/>
    <row r="161" s="28" customFormat="1" ht="15.75" customHeight="1"/>
    <row r="162" s="28" customFormat="1" ht="15.75" customHeight="1"/>
    <row r="163" s="28" customFormat="1" ht="15.75" customHeight="1"/>
    <row r="164" s="28" customFormat="1" ht="15.75" customHeight="1"/>
    <row r="165" s="28" customFormat="1" ht="15.75" customHeight="1"/>
    <row r="166" s="28" customFormat="1" ht="15.75" customHeight="1"/>
    <row r="167" s="28" customFormat="1" ht="15.75" customHeight="1"/>
    <row r="168" s="28" customFormat="1" ht="15.75" customHeight="1"/>
    <row r="169" s="28" customFormat="1" ht="15.75" customHeight="1"/>
    <row r="170" s="28" customFormat="1" ht="15.75" customHeight="1"/>
    <row r="171" s="28" customFormat="1" ht="15.75" customHeight="1"/>
    <row r="172" s="28" customFormat="1" ht="15.75" customHeight="1"/>
    <row r="173" s="28" customFormat="1" ht="15.75" customHeight="1"/>
    <row r="174" s="28" customFormat="1" ht="15.75" customHeight="1"/>
    <row r="175" s="28" customFormat="1" ht="15.75" customHeight="1"/>
    <row r="176" s="28" customFormat="1" ht="15.75" customHeight="1"/>
    <row r="177" s="28" customFormat="1" ht="15.75" customHeight="1"/>
    <row r="178" s="28" customFormat="1" ht="15.75" customHeight="1"/>
    <row r="179" s="28" customFormat="1" ht="15.75" customHeight="1"/>
    <row r="180" s="28" customFormat="1" ht="15.75" customHeight="1"/>
    <row r="181" s="28" customFormat="1" ht="15.75" customHeight="1"/>
    <row r="182" s="28" customFormat="1" ht="15.75" customHeight="1"/>
    <row r="183" s="28" customFormat="1" ht="15.75" customHeight="1"/>
    <row r="184" s="28" customFormat="1" ht="15.75" customHeight="1"/>
    <row r="185" s="28" customFormat="1" ht="15.75" customHeight="1"/>
    <row r="186" s="28" customFormat="1" ht="15.75" customHeight="1"/>
    <row r="187" s="28" customFormat="1" ht="15.75" customHeight="1"/>
    <row r="188" s="28" customFormat="1" ht="15.75" customHeight="1"/>
    <row r="189" s="28" customFormat="1" ht="15.75" customHeight="1"/>
    <row r="190" s="28" customFormat="1" ht="15.75" customHeight="1"/>
    <row r="191" s="28" customFormat="1" ht="15.75" customHeight="1"/>
    <row r="192" s="28" customFormat="1" ht="15.75" customHeight="1"/>
    <row r="193" s="28" customFormat="1" ht="15.75" customHeight="1"/>
    <row r="194" s="28" customFormat="1" ht="15.75" customHeight="1"/>
    <row r="195" s="28" customFormat="1" ht="15.75" customHeight="1"/>
    <row r="196" s="28" customFormat="1" ht="15.75" customHeight="1"/>
    <row r="197" s="28" customFormat="1" ht="15.75" customHeight="1"/>
    <row r="198" s="28" customFormat="1" ht="15.75" customHeight="1"/>
    <row r="199" s="28" customFormat="1" ht="15.75" customHeight="1"/>
    <row r="200" s="28" customFormat="1" ht="15.75" customHeight="1"/>
    <row r="201" s="28" customFormat="1" ht="15.75" customHeight="1"/>
    <row r="202" s="28" customFormat="1" ht="15.75" customHeight="1"/>
    <row r="203" s="28" customFormat="1" ht="15.75" customHeight="1"/>
    <row r="204" s="28" customFormat="1" ht="15.75" customHeight="1"/>
    <row r="205" s="28" customFormat="1" ht="15.75" customHeight="1"/>
    <row r="206" s="28" customFormat="1" ht="15.75" customHeight="1"/>
    <row r="207" s="28" customFormat="1" ht="15.75" customHeight="1"/>
    <row r="208" s="28" customFormat="1" ht="15.75" customHeight="1"/>
    <row r="209" s="28" customFormat="1" ht="15.75" customHeight="1"/>
    <row r="210" s="28" customFormat="1" ht="15.75" customHeight="1"/>
    <row r="211" s="28" customFormat="1" ht="15.75" customHeight="1"/>
    <row r="212" s="28" customFormat="1" ht="15.75" customHeight="1"/>
    <row r="213" s="28" customFormat="1" ht="15.75" customHeight="1"/>
    <row r="214" s="28" customFormat="1" ht="15.75" customHeight="1"/>
    <row r="215" s="28" customFormat="1" ht="15.75" customHeight="1"/>
    <row r="216" s="28" customFormat="1" ht="15.75" customHeight="1"/>
    <row r="217" s="28" customFormat="1" ht="15.75" customHeight="1"/>
    <row r="218" s="28" customFormat="1" ht="15.75" customHeight="1"/>
    <row r="219" s="28" customFormat="1" ht="15.75" customHeight="1"/>
    <row r="220" s="28" customFormat="1" ht="15.75" customHeight="1"/>
    <row r="221" s="28" customFormat="1" ht="15.75" customHeight="1"/>
    <row r="222" s="28" customFormat="1" ht="15.75" customHeight="1"/>
    <row r="223" s="28" customFormat="1" ht="15.75" customHeight="1"/>
    <row r="224" s="28" customFormat="1" ht="15.75" customHeight="1"/>
    <row r="225" s="28" customFormat="1" ht="15.75" customHeight="1"/>
    <row r="226" s="28" customFormat="1" ht="15.75" customHeight="1"/>
    <row r="227" s="28" customFormat="1" ht="15.75" customHeight="1"/>
    <row r="228" s="28" customFormat="1" ht="15.75" customHeight="1"/>
    <row r="229" s="28" customFormat="1" ht="15.75" customHeight="1"/>
    <row r="230" s="28" customFormat="1" ht="15.75" customHeight="1"/>
    <row r="231" s="28" customFormat="1" ht="15.75" customHeight="1"/>
    <row r="232" s="28" customFormat="1" ht="15.75" customHeight="1"/>
    <row r="233" s="28" customFormat="1" ht="15.75" customHeight="1"/>
    <row r="234" s="28" customFormat="1" ht="15.75" customHeight="1"/>
    <row r="235" s="28" customFormat="1" ht="15.75" customHeight="1"/>
    <row r="236" s="28" customFormat="1" ht="15.75" customHeight="1"/>
    <row r="237" s="28" customFormat="1" ht="15.75" customHeight="1"/>
    <row r="238" s="28" customFormat="1" ht="15.75" customHeight="1"/>
    <row r="239" s="28" customFormat="1" ht="15.75" customHeight="1"/>
    <row r="240" s="28" customFormat="1" ht="15.75" customHeight="1"/>
    <row r="241" s="28" customFormat="1" ht="15.75" customHeight="1"/>
    <row r="242" s="28" customFormat="1" ht="15.75" customHeight="1"/>
    <row r="243" s="28" customFormat="1" ht="15.75" customHeight="1"/>
    <row r="244" s="28" customFormat="1" ht="15.75" customHeight="1"/>
    <row r="245" s="28" customFormat="1" ht="15.75" customHeight="1"/>
    <row r="246" s="28" customFormat="1" ht="15.75" customHeight="1"/>
    <row r="247" s="28" customFormat="1" ht="15.75" customHeight="1"/>
    <row r="248" s="28" customFormat="1" ht="15.75" customHeight="1"/>
    <row r="249" s="28" customFormat="1" ht="15.75" customHeight="1"/>
    <row r="250" s="28" customFormat="1" ht="15.75" customHeight="1"/>
    <row r="251" s="28" customFormat="1" ht="15.75" customHeight="1"/>
    <row r="252" s="28" customFormat="1" ht="15.75" customHeight="1"/>
    <row r="253" s="28" customFormat="1" ht="15.75" customHeight="1"/>
    <row r="254" s="28" customFormat="1" ht="15.75" customHeight="1"/>
    <row r="255" s="28" customFormat="1" ht="15.75" customHeight="1"/>
    <row r="256" s="28" customFormat="1" ht="15.75" customHeight="1"/>
    <row r="257" s="28" customFormat="1" ht="15.75" customHeight="1"/>
    <row r="258" s="28" customFormat="1" ht="15.75" customHeight="1"/>
    <row r="259" s="28" customFormat="1" ht="15.75" customHeight="1"/>
    <row r="260" s="28" customFormat="1" ht="15.75" customHeight="1"/>
    <row r="261" s="28" customFormat="1" ht="15.75" customHeight="1"/>
    <row r="262" s="28" customFormat="1" ht="15.75" customHeight="1"/>
    <row r="263" s="28" customFormat="1" ht="15.75" customHeight="1"/>
    <row r="264" s="28" customFormat="1" ht="15.75" customHeight="1"/>
    <row r="265" s="28" customFormat="1" ht="15.75" customHeight="1"/>
    <row r="266" s="28" customFormat="1" ht="15.75" customHeight="1"/>
    <row r="267" s="28" customFormat="1" ht="15.75" customHeight="1"/>
    <row r="268" s="28" customFormat="1" ht="15.75" customHeight="1"/>
    <row r="269" s="28" customFormat="1" ht="15.75" customHeight="1"/>
    <row r="270" s="28" customFormat="1" ht="15.75" customHeight="1"/>
    <row r="271" s="28" customFormat="1" ht="15.75" customHeight="1"/>
    <row r="272" s="28" customFormat="1" ht="15.75" customHeight="1"/>
    <row r="273" s="28" customFormat="1" ht="15.75" customHeight="1"/>
    <row r="274" s="28" customFormat="1" ht="15.75" customHeight="1"/>
    <row r="275" s="28" customFormat="1" ht="15.75" customHeight="1"/>
    <row r="276" s="28" customFormat="1" ht="15.75" customHeight="1"/>
    <row r="277" s="28" customFormat="1" ht="15.75" customHeight="1"/>
    <row r="278" s="28" customFormat="1" ht="15.75" customHeight="1"/>
    <row r="279" s="28" customFormat="1" ht="15.75" customHeight="1"/>
    <row r="280" s="28" customFormat="1" ht="15.75" customHeight="1"/>
    <row r="281" s="28" customFormat="1" ht="15.75" customHeight="1"/>
    <row r="282" s="28" customFormat="1" ht="15.75" customHeight="1"/>
    <row r="283" s="28" customFormat="1" ht="15.75" customHeight="1"/>
    <row r="284" s="28" customFormat="1" ht="15.75" customHeight="1"/>
    <row r="285" s="28" customFormat="1" ht="15.75" customHeight="1"/>
    <row r="286" s="28" customFormat="1" ht="15.75" customHeight="1"/>
    <row r="287" s="28" customFormat="1" ht="15.75" customHeight="1"/>
    <row r="288" s="28" customFormat="1" ht="15.75" customHeight="1"/>
    <row r="289" s="28" customFormat="1" ht="15.75" customHeight="1"/>
    <row r="290" s="28" customFormat="1" ht="15.75" customHeight="1"/>
    <row r="291" s="28" customFormat="1" ht="15.75" customHeight="1"/>
    <row r="292" s="28" customFormat="1" ht="15.75" customHeight="1"/>
    <row r="293" s="28" customFormat="1" ht="15.75" customHeight="1"/>
    <row r="294" s="28" customFormat="1" ht="15.75" customHeight="1"/>
    <row r="295" s="28" customFormat="1" ht="15.75" customHeight="1"/>
    <row r="296" s="28" customFormat="1" ht="15.75" customHeight="1"/>
    <row r="297" s="28" customFormat="1" ht="15.75" customHeight="1"/>
    <row r="298" s="28" customFormat="1" ht="15.75" customHeight="1"/>
    <row r="299" s="28" customFormat="1" ht="15.75" customHeight="1"/>
    <row r="300" s="28" customFormat="1" ht="15.75" customHeight="1"/>
    <row r="301" s="28" customFormat="1" ht="15.75" customHeight="1"/>
    <row r="302" s="28" customFormat="1" ht="15.75" customHeight="1"/>
    <row r="303" s="28" customFormat="1" ht="15.75" customHeight="1"/>
    <row r="304" s="28" customFormat="1" ht="15.75" customHeight="1"/>
    <row r="305" s="28" customFormat="1" ht="15.75" customHeight="1"/>
    <row r="306" s="28" customFormat="1" ht="15.75" customHeight="1"/>
    <row r="307" s="28" customFormat="1" ht="15.75" customHeight="1"/>
    <row r="308" s="28" customFormat="1" ht="15.75" customHeight="1"/>
    <row r="309" s="28" customFormat="1" ht="15.75" customHeight="1"/>
    <row r="310" s="28" customFormat="1" ht="15.75" customHeight="1"/>
    <row r="311" s="28" customFormat="1" ht="15.75" customHeight="1"/>
    <row r="312" s="28" customFormat="1" ht="15.75" customHeight="1"/>
    <row r="313" s="28" customFormat="1" ht="15.75" customHeight="1"/>
    <row r="314" s="28" customFormat="1" ht="15.75" customHeight="1"/>
    <row r="315" s="28" customFormat="1" ht="15.75" customHeight="1"/>
    <row r="316" s="28" customFormat="1" ht="15.75" customHeight="1"/>
    <row r="317" s="28" customFormat="1" ht="15.75" customHeight="1"/>
    <row r="318" s="28" customFormat="1" ht="15.75" customHeight="1"/>
    <row r="319" s="28" customFormat="1" ht="15.75" customHeight="1"/>
    <row r="320" s="28" customFormat="1" ht="15.75" customHeight="1"/>
    <row r="321" s="28" customFormat="1" ht="15.75" customHeight="1"/>
    <row r="322" s="28" customFormat="1" ht="15.75" customHeight="1"/>
    <row r="323" s="28" customFormat="1" ht="15.75" customHeight="1"/>
    <row r="324" s="28" customFormat="1" ht="15.75" customHeight="1"/>
    <row r="325" s="28" customFormat="1" ht="15.75" customHeight="1"/>
    <row r="326" s="28" customFormat="1" ht="15.75" customHeight="1"/>
    <row r="327" s="28" customFormat="1" ht="15.75" customHeight="1"/>
    <row r="328" s="28" customFormat="1" ht="15.75" customHeight="1"/>
    <row r="329" s="28" customFormat="1" ht="15.75" customHeight="1"/>
    <row r="330" s="28" customFormat="1" ht="15.75" customHeight="1"/>
    <row r="331" s="28" customFormat="1" ht="15.75" customHeight="1"/>
    <row r="332" s="28" customFormat="1" ht="15.75" customHeight="1"/>
    <row r="333" s="28" customFormat="1" ht="15.75" customHeight="1"/>
    <row r="334" s="28" customFormat="1" ht="15.75" customHeight="1"/>
    <row r="335" s="28" customFormat="1" ht="15.75" customHeight="1"/>
    <row r="336" s="28" customFormat="1" ht="15.75" customHeight="1"/>
    <row r="337" s="28" customFormat="1" ht="15.75" customHeight="1"/>
    <row r="338" s="28" customFormat="1" ht="15.75" customHeight="1"/>
    <row r="339" s="28" customFormat="1" ht="15.75" customHeight="1"/>
    <row r="340" s="28" customFormat="1" ht="15.75" customHeight="1"/>
    <row r="341" s="28" customFormat="1" ht="15.75" customHeight="1"/>
    <row r="342" s="28" customFormat="1" ht="15.75" customHeight="1"/>
    <row r="343" s="28" customFormat="1" ht="15.75" customHeight="1"/>
    <row r="344" s="28" customFormat="1" ht="15.75" customHeight="1"/>
    <row r="345" s="28" customFormat="1" ht="15.75" customHeight="1"/>
    <row r="346" s="28" customFormat="1" ht="15.75" customHeight="1"/>
    <row r="347" s="28" customFormat="1" ht="15.75" customHeight="1"/>
    <row r="348" s="28" customFormat="1" ht="15.75" customHeight="1"/>
    <row r="349" s="28" customFormat="1" ht="15.75" customHeight="1"/>
    <row r="350" s="28" customFormat="1" ht="15.75" customHeight="1"/>
    <row r="351" s="28" customFormat="1" ht="15.75" customHeight="1"/>
    <row r="352" s="28" customFormat="1" ht="15.75" customHeight="1"/>
    <row r="353" s="28" customFormat="1" ht="15.75" customHeight="1"/>
    <row r="354" s="28" customFormat="1" ht="15.75" customHeight="1"/>
    <row r="355" s="28" customFormat="1" ht="15.75" customHeight="1"/>
    <row r="356" s="28" customFormat="1" ht="15.75" customHeight="1"/>
    <row r="357" s="28" customFormat="1" ht="15.75" customHeight="1"/>
    <row r="358" s="28" customFormat="1" ht="15.75" customHeight="1"/>
    <row r="359" s="28" customFormat="1" ht="15.75" customHeight="1"/>
    <row r="360" s="28" customFormat="1" ht="15.75" customHeight="1"/>
    <row r="361" s="28" customFormat="1" ht="15.75" customHeight="1"/>
    <row r="362" s="28" customFormat="1" ht="15.75" customHeight="1"/>
    <row r="363" s="28" customFormat="1" ht="15.75" customHeight="1"/>
    <row r="364" s="28" customFormat="1" ht="15.75" customHeight="1"/>
    <row r="365" s="28" customFormat="1" ht="15.75" customHeight="1"/>
    <row r="366" s="28" customFormat="1" ht="15.75" customHeight="1"/>
    <row r="367" s="28" customFormat="1" ht="15.75" customHeight="1"/>
    <row r="368" s="28" customFormat="1" ht="15.75" customHeight="1"/>
    <row r="369" s="28" customFormat="1" ht="15.75" customHeight="1"/>
    <row r="370" s="28" customFormat="1" ht="15.75" customHeight="1"/>
    <row r="371" s="28" customFormat="1" ht="15.75" customHeight="1"/>
    <row r="372" s="28" customFormat="1" ht="15.75" customHeight="1"/>
    <row r="373" s="28" customFormat="1" ht="15.75" customHeight="1"/>
    <row r="374" s="28" customFormat="1" ht="15.75" customHeight="1"/>
    <row r="375" s="28" customFormat="1" ht="15.75" customHeight="1"/>
    <row r="376" s="28" customFormat="1" ht="15.75" customHeight="1"/>
    <row r="377" s="28" customFormat="1" ht="15.75" customHeight="1"/>
    <row r="378" s="28" customFormat="1" ht="15.75" customHeight="1"/>
    <row r="379" s="28" customFormat="1" ht="15.75" customHeight="1"/>
    <row r="380" s="28" customFormat="1" ht="15.75" customHeight="1"/>
    <row r="381" s="28" customFormat="1" ht="15.75" customHeight="1"/>
    <row r="382" s="28" customFormat="1" ht="15.75" customHeight="1"/>
    <row r="383" s="28" customFormat="1" ht="15.75" customHeight="1"/>
    <row r="384" s="28" customFormat="1" ht="15.75" customHeight="1"/>
    <row r="385" s="28" customFormat="1" ht="15.75" customHeight="1"/>
    <row r="386" s="28" customFormat="1" ht="15.75" customHeight="1"/>
    <row r="387" s="28" customFormat="1" ht="15.75" customHeight="1"/>
    <row r="388" s="28" customFormat="1" ht="15.75" customHeight="1"/>
    <row r="389" s="28" customFormat="1" ht="15.75" customHeight="1"/>
    <row r="390" s="28" customFormat="1" ht="15.75" customHeight="1"/>
    <row r="391" s="28" customFormat="1" ht="15.75" customHeight="1"/>
    <row r="392" s="28" customFormat="1" ht="15.75" customHeight="1"/>
    <row r="393" s="28" customFormat="1" ht="15.75" customHeight="1"/>
    <row r="394" s="28" customFormat="1" ht="15.75" customHeight="1"/>
    <row r="395" s="28" customFormat="1" ht="15.75" customHeight="1"/>
    <row r="396" s="28" customFormat="1" ht="15.75" customHeight="1"/>
    <row r="397" s="28" customFormat="1" ht="15.75" customHeight="1"/>
    <row r="398" s="28" customFormat="1" ht="15.75" customHeight="1"/>
    <row r="399" s="28" customFormat="1" ht="15.75" customHeight="1"/>
    <row r="400" s="28" customFormat="1" ht="15.75" customHeight="1"/>
    <row r="401" s="28" customFormat="1" ht="15.75" customHeight="1"/>
    <row r="402" s="28" customFormat="1" ht="15.75" customHeight="1"/>
    <row r="403" s="28" customFormat="1" ht="15.75" customHeight="1"/>
    <row r="404" s="28" customFormat="1" ht="15.75" customHeight="1"/>
    <row r="405" s="28" customFormat="1" ht="15.75" customHeight="1"/>
    <row r="406" s="28" customFormat="1" ht="15.75" customHeight="1"/>
    <row r="407" s="28" customFormat="1" ht="15.75" customHeight="1"/>
    <row r="408" s="28" customFormat="1" ht="15.75" customHeight="1"/>
    <row r="409" s="28" customFormat="1" ht="15.75" customHeight="1"/>
    <row r="410" s="28" customFormat="1" ht="15.75" customHeight="1"/>
    <row r="411" s="28" customFormat="1" ht="15.75" customHeight="1"/>
    <row r="412" s="28" customFormat="1" ht="15.75" customHeight="1"/>
    <row r="413" s="28" customFormat="1" ht="15.75" customHeight="1"/>
    <row r="414" s="28" customFormat="1" ht="15.75" customHeight="1"/>
    <row r="415" s="28" customFormat="1" ht="15.75" customHeight="1"/>
    <row r="416" s="28" customFormat="1" ht="15.75" customHeight="1"/>
    <row r="417" s="28" customFormat="1" ht="15.75" customHeight="1"/>
    <row r="418" s="28" customFormat="1" ht="15.75" customHeight="1"/>
    <row r="419" s="28" customFormat="1" ht="15.75" customHeight="1"/>
    <row r="420" s="28" customFormat="1" ht="15.75" customHeight="1"/>
    <row r="421" s="28" customFormat="1" ht="15.75" customHeight="1"/>
    <row r="422" s="28" customFormat="1" ht="15.75" customHeight="1"/>
    <row r="423" s="28" customFormat="1" ht="15.75" customHeight="1"/>
    <row r="424" s="28" customFormat="1" ht="15.75" customHeight="1"/>
    <row r="425" s="28" customFormat="1" ht="15.75" customHeight="1"/>
    <row r="426" s="28" customFormat="1" ht="15.75" customHeight="1"/>
    <row r="427" s="28" customFormat="1" ht="15.75" customHeight="1"/>
    <row r="428" s="28" customFormat="1" ht="15.75" customHeight="1"/>
    <row r="429" s="28" customFormat="1" ht="15.75" customHeight="1"/>
    <row r="430" s="28" customFormat="1" ht="15.75" customHeight="1"/>
    <row r="431" s="28" customFormat="1" ht="15.75" customHeight="1"/>
    <row r="432" s="28" customFormat="1" ht="15.75" customHeight="1"/>
    <row r="433" s="28" customFormat="1" ht="15.75" customHeight="1"/>
    <row r="434" s="28" customFormat="1" ht="15.75" customHeight="1"/>
    <row r="435" s="28" customFormat="1" ht="15.75" customHeight="1"/>
    <row r="436" s="28" customFormat="1" ht="15.75" customHeight="1"/>
    <row r="437" s="28" customFormat="1" ht="15.75" customHeight="1"/>
    <row r="438" s="28" customFormat="1" ht="15.75" customHeight="1"/>
    <row r="439" s="28" customFormat="1" ht="15.75" customHeight="1"/>
    <row r="440" s="28" customFormat="1" ht="15.75" customHeight="1"/>
    <row r="441" s="28" customFormat="1" ht="15.75" customHeight="1"/>
    <row r="442" s="28" customFormat="1" ht="15.75" customHeight="1"/>
    <row r="443" s="28" customFormat="1" ht="15.75" customHeight="1"/>
    <row r="444" s="28" customFormat="1" ht="15.75" customHeight="1"/>
    <row r="445" s="28" customFormat="1" ht="15.75" customHeight="1"/>
    <row r="446" s="28" customFormat="1" ht="15.75" customHeight="1"/>
    <row r="447" s="28" customFormat="1" ht="15.75" customHeight="1"/>
    <row r="448" s="28" customFormat="1" ht="15.75" customHeight="1"/>
    <row r="449" s="28" customFormat="1" ht="15.75" customHeight="1"/>
    <row r="450" s="28" customFormat="1" ht="15.75" customHeight="1"/>
    <row r="451" s="28" customFormat="1" ht="15.75" customHeight="1"/>
    <row r="452" s="28" customFormat="1" ht="15.75" customHeight="1"/>
    <row r="453" s="28" customFormat="1" ht="15.75" customHeight="1"/>
    <row r="454" s="28" customFormat="1" ht="15.75" customHeight="1"/>
    <row r="455" s="28" customFormat="1" ht="15.75" customHeight="1"/>
    <row r="456" s="28" customFormat="1" ht="15.75" customHeight="1"/>
    <row r="457" s="28" customFormat="1" ht="15.75" customHeight="1"/>
    <row r="458" s="28" customFormat="1" ht="15.75" customHeight="1"/>
    <row r="459" s="28" customFormat="1" ht="15.75" customHeight="1"/>
    <row r="460" s="28" customFormat="1" ht="15.75" customHeight="1"/>
    <row r="461" s="28" customFormat="1" ht="15.75" customHeight="1"/>
    <row r="462" s="28" customFormat="1" ht="15.75" customHeight="1"/>
    <row r="463" s="28" customFormat="1" ht="15.75" customHeight="1"/>
    <row r="464" s="28" customFormat="1" ht="15.75" customHeight="1"/>
    <row r="465" s="28" customFormat="1" ht="15.75" customHeight="1"/>
    <row r="466" s="28" customFormat="1" ht="15.75" customHeight="1"/>
    <row r="467" s="28" customFormat="1" ht="15.75" customHeight="1"/>
    <row r="468" s="28" customFormat="1" ht="15.75" customHeight="1"/>
    <row r="469" s="28" customFormat="1" ht="15.75" customHeight="1"/>
    <row r="470" s="28" customFormat="1" ht="15.75" customHeight="1"/>
    <row r="471" s="28" customFormat="1" ht="15.75" customHeight="1"/>
    <row r="472" s="28" customFormat="1" ht="15.75" customHeight="1"/>
    <row r="473" s="28" customFormat="1" ht="15.75" customHeight="1"/>
    <row r="474" s="28" customFormat="1" ht="15.75" customHeight="1"/>
    <row r="475" s="28" customFormat="1" ht="15.75" customHeight="1"/>
    <row r="476" s="28" customFormat="1" ht="15.75" customHeight="1"/>
    <row r="477" s="28" customFormat="1" ht="15.75" customHeight="1"/>
    <row r="478" s="28" customFormat="1" ht="15.75" customHeight="1"/>
    <row r="479" s="28" customFormat="1" ht="15.75" customHeight="1"/>
    <row r="480" s="28" customFormat="1" ht="15.75" customHeight="1"/>
    <row r="481" s="28" customFormat="1" ht="15.75" customHeight="1"/>
    <row r="482" s="28" customFormat="1" ht="15.75" customHeight="1"/>
    <row r="483" s="28" customFormat="1" ht="15.75" customHeight="1"/>
    <row r="484" s="28" customFormat="1" ht="15.75" customHeight="1"/>
    <row r="485" s="28" customFormat="1" ht="15.75" customHeight="1"/>
    <row r="486" s="28" customFormat="1" ht="15.75" customHeight="1"/>
    <row r="487" s="28" customFormat="1" ht="15.75" customHeight="1"/>
    <row r="488" s="28" customFormat="1" ht="15.75" customHeight="1"/>
    <row r="489" s="28" customFormat="1" ht="15.75" customHeight="1"/>
    <row r="490" s="28" customFormat="1" ht="15.75" customHeight="1"/>
    <row r="491" s="28" customFormat="1" ht="15.75" customHeight="1"/>
    <row r="492" s="28" customFormat="1" ht="15.75" customHeight="1"/>
    <row r="493" s="28" customFormat="1" ht="15.75" customHeight="1"/>
    <row r="494" s="28" customFormat="1" ht="15.75" customHeight="1"/>
    <row r="495" s="28" customFormat="1" ht="15.75" customHeight="1"/>
    <row r="496" s="28" customFormat="1" ht="15.75" customHeight="1"/>
    <row r="497" s="28" customFormat="1" ht="15.75" customHeight="1"/>
    <row r="498" s="28" customFormat="1" ht="15.75" customHeight="1"/>
    <row r="499" s="28" customFormat="1" ht="15.75" customHeight="1"/>
    <row r="500" s="28" customFormat="1" ht="15.75" customHeight="1"/>
    <row r="501" s="28" customFormat="1" ht="15.75" customHeight="1"/>
    <row r="502" s="28" customFormat="1" ht="15.75" customHeight="1"/>
    <row r="503" s="28" customFormat="1" ht="15.75" customHeight="1"/>
    <row r="504" s="28" customFormat="1" ht="15.75" customHeight="1"/>
    <row r="505" s="28" customFormat="1" ht="15.75" customHeight="1"/>
    <row r="506" s="28" customFormat="1" ht="15.75" customHeight="1"/>
    <row r="507" s="28" customFormat="1" ht="15.75" customHeight="1"/>
    <row r="508" s="28" customFormat="1" ht="15.75" customHeight="1"/>
    <row r="509" s="28" customFormat="1" ht="15.75" customHeight="1"/>
    <row r="510" s="28" customFormat="1" ht="15.75" customHeight="1"/>
    <row r="511" s="28" customFormat="1" ht="15.75" customHeight="1"/>
    <row r="512" s="28" customFormat="1" ht="15.75" customHeight="1"/>
    <row r="513" s="28" customFormat="1" ht="15.75" customHeight="1"/>
    <row r="514" s="28" customFormat="1" ht="15.75" customHeight="1"/>
    <row r="515" s="28" customFormat="1" ht="15.75" customHeight="1"/>
    <row r="516" s="28" customFormat="1" ht="15.75" customHeight="1"/>
    <row r="517" s="28" customFormat="1" ht="15.75" customHeight="1"/>
    <row r="518" s="28" customFormat="1" ht="15.75" customHeight="1"/>
    <row r="519" s="28" customFormat="1" ht="15.75" customHeight="1"/>
    <row r="520" s="28" customFormat="1" ht="15.75" customHeight="1"/>
    <row r="521" s="28" customFormat="1" ht="15.75" customHeight="1"/>
    <row r="522" s="28" customFormat="1" ht="15.75" customHeight="1"/>
    <row r="523" s="28" customFormat="1" ht="15.75" customHeight="1"/>
    <row r="524" s="28" customFormat="1" ht="15.75" customHeight="1"/>
    <row r="525" s="28" customFormat="1" ht="15.75" customHeight="1"/>
    <row r="526" s="28" customFormat="1" ht="15.75" customHeight="1"/>
    <row r="527" s="28" customFormat="1" ht="15.75" customHeight="1"/>
    <row r="528" s="28" customFormat="1" ht="15.75" customHeight="1"/>
    <row r="529" spans="2:6" s="28" customFormat="1" ht="15.75" customHeight="1"/>
    <row r="530" spans="2:6" s="28" customFormat="1" ht="15.75" customHeight="1"/>
    <row r="531" spans="2:6" s="28" customFormat="1" ht="15.75" customHeight="1"/>
    <row r="532" spans="2:6" s="28" customFormat="1" ht="15.75" customHeight="1"/>
    <row r="533" spans="2:6" s="28" customFormat="1" ht="15.75" customHeight="1"/>
    <row r="534" spans="2:6" s="28" customFormat="1" ht="15.75" customHeight="1"/>
    <row r="535" spans="2:6" s="28" customFormat="1" ht="15.75" customHeight="1"/>
    <row r="536" spans="2:6" s="28" customFormat="1" ht="15.75" customHeight="1"/>
    <row r="537" spans="2:6" s="28" customFormat="1" ht="15.75" customHeight="1"/>
    <row r="538" spans="2:6" s="28" customFormat="1" ht="15.75" customHeight="1"/>
    <row r="539" spans="2:6" s="28" customFormat="1" ht="15.75" customHeight="1"/>
    <row r="540" spans="2:6" s="28" customFormat="1" ht="15.75" customHeight="1"/>
    <row r="541" spans="2:6" s="28" customFormat="1" ht="15.75" customHeight="1"/>
    <row r="542" spans="2:6" s="28" customFormat="1" ht="15.75" customHeight="1">
      <c r="B542" s="56"/>
      <c r="C542" s="56"/>
      <c r="D542" s="56"/>
      <c r="E542" s="56"/>
      <c r="F542" s="56"/>
    </row>
    <row r="543" spans="2:6" s="28" customFormat="1" ht="15.75" customHeight="1">
      <c r="B543" s="56"/>
      <c r="C543" s="56"/>
      <c r="D543" s="56"/>
      <c r="E543" s="56"/>
      <c r="F543" s="56"/>
    </row>
    <row r="544" spans="2:6" s="28" customFormat="1" ht="15.75" customHeight="1">
      <c r="B544" s="56"/>
      <c r="C544" s="56"/>
      <c r="D544" s="56"/>
      <c r="E544" s="56"/>
      <c r="F544" s="56"/>
    </row>
    <row r="545" spans="2:6" s="28" customFormat="1" ht="15.75" customHeight="1">
      <c r="B545" s="56"/>
      <c r="C545" s="56"/>
      <c r="D545" s="56"/>
      <c r="E545" s="56"/>
      <c r="F545" s="56"/>
    </row>
    <row r="546" spans="2:6" s="28" customFormat="1" ht="15.75" customHeight="1">
      <c r="B546" s="56"/>
      <c r="C546" s="56"/>
      <c r="D546" s="56"/>
      <c r="E546" s="56"/>
      <c r="F546" s="56"/>
    </row>
    <row r="547" spans="2:6" s="28" customFormat="1" ht="15.75" customHeight="1">
      <c r="B547" s="56"/>
      <c r="C547" s="56"/>
      <c r="D547" s="56"/>
      <c r="E547" s="56"/>
      <c r="F547" s="56"/>
    </row>
    <row r="548" spans="2:6" s="28" customFormat="1" ht="15.75" customHeight="1">
      <c r="B548" s="56"/>
      <c r="C548" s="56"/>
      <c r="D548" s="56"/>
      <c r="E548" s="56"/>
      <c r="F548" s="56"/>
    </row>
    <row r="549" spans="2:6" s="28" customFormat="1" ht="15.75" customHeight="1">
      <c r="B549" s="56"/>
      <c r="C549" s="56"/>
      <c r="D549" s="56"/>
      <c r="E549" s="56"/>
      <c r="F549" s="56"/>
    </row>
    <row r="550" spans="2:6" s="28" customFormat="1" ht="15.75" customHeight="1">
      <c r="B550" s="56"/>
      <c r="C550" s="56"/>
      <c r="D550" s="56"/>
      <c r="E550" s="56"/>
      <c r="F550" s="56"/>
    </row>
    <row r="551" spans="2:6" s="28" customFormat="1" ht="15.75" customHeight="1">
      <c r="B551" s="56"/>
      <c r="C551" s="56"/>
      <c r="D551" s="56"/>
      <c r="E551" s="56"/>
      <c r="F551" s="56"/>
    </row>
    <row r="552" spans="2:6" s="28" customFormat="1" ht="15.75" customHeight="1">
      <c r="B552" s="56"/>
      <c r="C552" s="56"/>
      <c r="D552" s="56"/>
      <c r="E552" s="56"/>
      <c r="F552" s="56"/>
    </row>
    <row r="553" spans="2:6" s="28" customFormat="1" ht="15.75" customHeight="1">
      <c r="B553" s="56"/>
      <c r="C553" s="56"/>
      <c r="D553" s="56"/>
      <c r="E553" s="56"/>
      <c r="F553" s="56"/>
    </row>
    <row r="554" spans="2:6" s="28" customFormat="1" ht="15.75" customHeight="1">
      <c r="B554" s="56"/>
      <c r="C554" s="56"/>
      <c r="D554" s="56"/>
      <c r="E554" s="56"/>
      <c r="F554" s="56"/>
    </row>
    <row r="555" spans="2:6" s="28" customFormat="1" ht="15.75" customHeight="1">
      <c r="B555" s="56"/>
      <c r="C555" s="56"/>
      <c r="D555" s="56"/>
      <c r="E555" s="56"/>
      <c r="F555" s="56"/>
    </row>
    <row r="556" spans="2:6" s="28" customFormat="1" ht="15.75" customHeight="1">
      <c r="B556" s="56"/>
      <c r="C556" s="56"/>
      <c r="D556" s="56"/>
      <c r="E556" s="56"/>
      <c r="F556" s="56"/>
    </row>
    <row r="557" spans="2:6" s="28" customFormat="1" ht="15.75" customHeight="1">
      <c r="B557" s="56"/>
      <c r="C557" s="56"/>
      <c r="D557" s="56"/>
      <c r="E557" s="56"/>
      <c r="F557" s="56"/>
    </row>
    <row r="558" spans="2:6" s="28" customFormat="1" ht="15.75" customHeight="1">
      <c r="B558" s="56"/>
      <c r="C558" s="56"/>
      <c r="D558" s="56"/>
      <c r="E558" s="56"/>
      <c r="F558" s="56"/>
    </row>
    <row r="559" spans="2:6" s="28" customFormat="1" ht="15.75" customHeight="1">
      <c r="B559" s="56"/>
      <c r="C559" s="56"/>
      <c r="D559" s="56"/>
      <c r="E559" s="56"/>
      <c r="F559" s="56"/>
    </row>
    <row r="560" spans="2:6" s="28" customFormat="1" ht="15.75" customHeight="1">
      <c r="B560" s="56"/>
      <c r="C560" s="56"/>
      <c r="D560" s="56"/>
      <c r="E560" s="56"/>
      <c r="F560" s="56"/>
    </row>
    <row r="561" spans="2:6" s="28" customFormat="1" ht="15.75" customHeight="1">
      <c r="B561" s="56"/>
      <c r="C561" s="56"/>
      <c r="D561" s="56"/>
      <c r="E561" s="56"/>
      <c r="F561" s="56"/>
    </row>
    <row r="562" spans="2:6" s="28" customFormat="1" ht="15.75" customHeight="1">
      <c r="B562" s="56"/>
      <c r="C562" s="56"/>
      <c r="D562" s="56"/>
      <c r="E562" s="56"/>
      <c r="F562" s="56"/>
    </row>
    <row r="563" spans="2:6" s="28" customFormat="1" ht="15.75" customHeight="1">
      <c r="B563" s="56"/>
      <c r="C563" s="56"/>
      <c r="D563" s="56"/>
      <c r="E563" s="56"/>
      <c r="F563" s="56"/>
    </row>
    <row r="564" spans="2:6" s="28" customFormat="1" ht="15.75" customHeight="1">
      <c r="B564" s="56"/>
      <c r="C564" s="56"/>
      <c r="D564" s="56"/>
      <c r="E564" s="56"/>
      <c r="F564" s="56"/>
    </row>
    <row r="565" spans="2:6" s="28" customFormat="1" ht="15.75" customHeight="1">
      <c r="B565" s="56"/>
      <c r="C565" s="56"/>
      <c r="D565" s="56"/>
      <c r="E565" s="56"/>
      <c r="F565" s="56"/>
    </row>
    <row r="566" spans="2:6" s="28" customFormat="1" ht="15.75" customHeight="1">
      <c r="B566" s="56"/>
      <c r="C566" s="56"/>
      <c r="D566" s="56"/>
      <c r="E566" s="56"/>
      <c r="F566" s="56"/>
    </row>
    <row r="567" spans="2:6" s="28" customFormat="1" ht="15.75" customHeight="1">
      <c r="B567" s="56"/>
      <c r="C567" s="56"/>
      <c r="D567" s="56"/>
      <c r="E567" s="56"/>
      <c r="F567" s="56"/>
    </row>
    <row r="568" spans="2:6" s="28" customFormat="1" ht="15.75" customHeight="1">
      <c r="B568" s="56"/>
      <c r="C568" s="56"/>
      <c r="D568" s="56"/>
      <c r="E568" s="56"/>
      <c r="F568" s="56"/>
    </row>
    <row r="569" spans="2:6" s="28" customFormat="1" ht="15.75" customHeight="1">
      <c r="B569" s="56"/>
      <c r="C569" s="56"/>
      <c r="D569" s="56"/>
      <c r="E569" s="56"/>
      <c r="F569" s="56"/>
    </row>
    <row r="570" spans="2:6" s="28" customFormat="1" ht="15.75" customHeight="1">
      <c r="B570" s="56"/>
      <c r="C570" s="56"/>
      <c r="D570" s="56"/>
      <c r="E570" s="56"/>
      <c r="F570" s="56"/>
    </row>
    <row r="571" spans="2:6" s="28" customFormat="1" ht="15.75" customHeight="1">
      <c r="B571" s="56"/>
      <c r="C571" s="56"/>
      <c r="D571" s="56"/>
      <c r="E571" s="56"/>
      <c r="F571" s="56"/>
    </row>
    <row r="572" spans="2:6" s="28" customFormat="1" ht="15.75" customHeight="1">
      <c r="B572" s="56"/>
      <c r="C572" s="56"/>
      <c r="D572" s="56"/>
      <c r="E572" s="56"/>
      <c r="F572" s="56"/>
    </row>
    <row r="573" spans="2:6" s="28" customFormat="1" ht="15.75" customHeight="1">
      <c r="B573" s="56"/>
      <c r="C573" s="56"/>
      <c r="D573" s="56"/>
      <c r="E573" s="56"/>
      <c r="F573" s="56"/>
    </row>
    <row r="574" spans="2:6" s="28" customFormat="1" ht="15.75" customHeight="1">
      <c r="B574" s="56"/>
      <c r="C574" s="56"/>
      <c r="D574" s="56"/>
      <c r="E574" s="56"/>
      <c r="F574" s="56"/>
    </row>
    <row r="575" spans="2:6" s="28" customFormat="1" ht="15.75" customHeight="1">
      <c r="B575" s="56"/>
      <c r="C575" s="56"/>
      <c r="D575" s="56"/>
      <c r="E575" s="56"/>
      <c r="F575" s="56"/>
    </row>
    <row r="576" spans="2:6" s="28" customFormat="1" ht="15.75" customHeight="1">
      <c r="B576" s="56"/>
      <c r="C576" s="56"/>
      <c r="D576" s="56"/>
      <c r="E576" s="56"/>
      <c r="F576" s="56"/>
    </row>
    <row r="577" spans="2:6" s="28" customFormat="1" ht="15.75" customHeight="1">
      <c r="B577" s="56"/>
      <c r="C577" s="56"/>
      <c r="D577" s="56"/>
      <c r="E577" s="56"/>
      <c r="F577" s="56"/>
    </row>
    <row r="578" spans="2:6" s="28" customFormat="1" ht="15.75" customHeight="1">
      <c r="B578" s="56"/>
      <c r="C578" s="56"/>
      <c r="D578" s="56"/>
      <c r="E578" s="56"/>
      <c r="F578" s="56"/>
    </row>
    <row r="579" spans="2:6" s="28" customFormat="1" ht="15.75" customHeight="1">
      <c r="B579" s="56"/>
      <c r="C579" s="56"/>
      <c r="D579" s="56"/>
      <c r="E579" s="56"/>
      <c r="F579" s="56"/>
    </row>
    <row r="580" spans="2:6" s="28" customFormat="1" ht="15.75" customHeight="1">
      <c r="B580" s="56"/>
      <c r="C580" s="56"/>
      <c r="D580" s="56"/>
      <c r="E580" s="56"/>
      <c r="F580" s="56"/>
    </row>
    <row r="581" spans="2:6" s="28" customFormat="1" ht="15.75" customHeight="1">
      <c r="B581" s="56"/>
      <c r="C581" s="56"/>
      <c r="D581" s="56"/>
      <c r="E581" s="56"/>
      <c r="F581" s="56"/>
    </row>
    <row r="582" spans="2:6" s="28" customFormat="1" ht="15.75" customHeight="1">
      <c r="B582" s="56"/>
      <c r="C582" s="56"/>
      <c r="D582" s="56"/>
      <c r="E582" s="56"/>
      <c r="F582" s="56"/>
    </row>
    <row r="583" spans="2:6" s="28" customFormat="1" ht="15.75" customHeight="1">
      <c r="B583" s="56"/>
      <c r="C583" s="56"/>
      <c r="D583" s="56"/>
      <c r="E583" s="56"/>
      <c r="F583" s="56"/>
    </row>
    <row r="584" spans="2:6" s="28" customFormat="1" ht="15.75" customHeight="1">
      <c r="B584" s="56"/>
      <c r="C584" s="56"/>
      <c r="D584" s="56"/>
      <c r="E584" s="56"/>
      <c r="F584" s="56"/>
    </row>
    <row r="585" spans="2:6" s="28" customFormat="1" ht="15.75" customHeight="1">
      <c r="B585" s="56"/>
      <c r="C585" s="56"/>
      <c r="D585" s="56"/>
      <c r="E585" s="56"/>
      <c r="F585" s="56"/>
    </row>
    <row r="586" spans="2:6" s="28" customFormat="1" ht="15.75" customHeight="1">
      <c r="B586" s="56"/>
      <c r="C586" s="56"/>
      <c r="D586" s="56"/>
      <c r="E586" s="56"/>
      <c r="F586" s="56"/>
    </row>
    <row r="587" spans="2:6" s="28" customFormat="1" ht="15.75" customHeight="1">
      <c r="B587" s="56"/>
      <c r="C587" s="56"/>
      <c r="D587" s="56"/>
      <c r="E587" s="56"/>
      <c r="F587" s="56"/>
    </row>
    <row r="588" spans="2:6" s="28" customFormat="1" ht="15.75" customHeight="1">
      <c r="B588" s="56"/>
      <c r="C588" s="56"/>
      <c r="D588" s="56"/>
      <c r="E588" s="56"/>
      <c r="F588" s="56"/>
    </row>
    <row r="589" spans="2:6" s="28" customFormat="1" ht="15.75" customHeight="1">
      <c r="B589" s="56"/>
      <c r="C589" s="56"/>
      <c r="D589" s="56"/>
      <c r="E589" s="56"/>
      <c r="F589" s="56"/>
    </row>
    <row r="590" spans="2:6" s="28" customFormat="1" ht="15.75" customHeight="1">
      <c r="B590" s="56"/>
      <c r="C590" s="56"/>
      <c r="D590" s="56"/>
      <c r="E590" s="56"/>
      <c r="F590" s="56"/>
    </row>
    <row r="591" spans="2:6" s="28" customFormat="1" ht="15.75" customHeight="1">
      <c r="B591" s="56"/>
      <c r="C591" s="56"/>
      <c r="D591" s="56"/>
      <c r="E591" s="56"/>
      <c r="F591" s="56"/>
    </row>
    <row r="592" spans="2:6" s="28" customFormat="1" ht="15.75" customHeight="1">
      <c r="B592" s="56"/>
      <c r="C592" s="56"/>
      <c r="D592" s="56"/>
      <c r="E592" s="56"/>
      <c r="F592" s="56"/>
    </row>
    <row r="593" spans="2:6" s="28" customFormat="1" ht="15.75" customHeight="1">
      <c r="B593" s="56"/>
      <c r="C593" s="56"/>
      <c r="D593" s="56"/>
      <c r="E593" s="56"/>
      <c r="F593" s="56"/>
    </row>
    <row r="594" spans="2:6" s="28" customFormat="1" ht="15.75" customHeight="1">
      <c r="B594" s="56"/>
      <c r="C594" s="56"/>
      <c r="D594" s="56"/>
      <c r="E594" s="56"/>
      <c r="F594" s="56"/>
    </row>
    <row r="595" spans="2:6" s="28" customFormat="1" ht="15.75" customHeight="1">
      <c r="B595" s="56"/>
      <c r="C595" s="56"/>
      <c r="D595" s="56"/>
      <c r="E595" s="56"/>
      <c r="F595" s="56"/>
    </row>
    <row r="596" spans="2:6" s="28" customFormat="1" ht="15.75" customHeight="1">
      <c r="B596" s="56"/>
      <c r="C596" s="56"/>
      <c r="D596" s="56"/>
      <c r="E596" s="56"/>
      <c r="F596" s="56"/>
    </row>
    <row r="597" spans="2:6" s="28" customFormat="1" ht="15.75" customHeight="1">
      <c r="B597" s="56"/>
      <c r="C597" s="56"/>
      <c r="D597" s="56"/>
      <c r="E597" s="56"/>
      <c r="F597" s="56"/>
    </row>
    <row r="598" spans="2:6" s="28" customFormat="1" ht="15.75" customHeight="1">
      <c r="B598" s="56"/>
      <c r="C598" s="56"/>
      <c r="D598" s="56"/>
      <c r="E598" s="56"/>
      <c r="F598" s="56"/>
    </row>
    <row r="599" spans="2:6" s="28" customFormat="1" ht="15.75" customHeight="1">
      <c r="B599" s="56"/>
      <c r="C599" s="56"/>
      <c r="D599" s="56"/>
      <c r="E599" s="56"/>
      <c r="F599" s="56"/>
    </row>
    <row r="600" spans="2:6" s="28" customFormat="1" ht="15.75" customHeight="1">
      <c r="B600" s="56"/>
      <c r="C600" s="56"/>
      <c r="D600" s="56"/>
      <c r="E600" s="56"/>
      <c r="F600" s="56"/>
    </row>
    <row r="601" spans="2:6" s="28" customFormat="1" ht="15.75" customHeight="1">
      <c r="B601" s="56"/>
      <c r="C601" s="56"/>
      <c r="D601" s="56"/>
      <c r="E601" s="56"/>
      <c r="F601" s="56"/>
    </row>
    <row r="602" spans="2:6" s="28" customFormat="1" ht="15.75" customHeight="1">
      <c r="B602" s="56"/>
      <c r="C602" s="56"/>
      <c r="D602" s="56"/>
      <c r="E602" s="56"/>
      <c r="F602" s="56"/>
    </row>
    <row r="603" spans="2:6" s="28" customFormat="1" ht="15.75" customHeight="1">
      <c r="B603" s="56"/>
      <c r="C603" s="56"/>
      <c r="D603" s="56"/>
      <c r="E603" s="56"/>
      <c r="F603" s="56"/>
    </row>
    <row r="604" spans="2:6" s="28" customFormat="1" ht="15.75" customHeight="1">
      <c r="B604" s="56"/>
      <c r="C604" s="56"/>
      <c r="D604" s="56"/>
      <c r="E604" s="56"/>
      <c r="F604" s="56"/>
    </row>
    <row r="605" spans="2:6" s="28" customFormat="1" ht="15.75" customHeight="1">
      <c r="B605" s="56"/>
      <c r="C605" s="56"/>
      <c r="D605" s="56"/>
      <c r="E605" s="56"/>
      <c r="F605" s="56"/>
    </row>
    <row r="606" spans="2:6" s="28" customFormat="1" ht="15.75" customHeight="1">
      <c r="B606" s="56"/>
      <c r="C606" s="56"/>
      <c r="D606" s="56"/>
      <c r="E606" s="56"/>
      <c r="F606" s="56"/>
    </row>
    <row r="607" spans="2:6" s="28" customFormat="1" ht="15.75" customHeight="1">
      <c r="B607" s="56"/>
      <c r="C607" s="56"/>
      <c r="D607" s="56"/>
      <c r="E607" s="56"/>
      <c r="F607" s="56"/>
    </row>
    <row r="608" spans="2:6" s="28" customFormat="1" ht="15.75" customHeight="1">
      <c r="B608" s="56"/>
      <c r="C608" s="56"/>
      <c r="D608" s="56"/>
      <c r="E608" s="56"/>
      <c r="F608" s="56"/>
    </row>
    <row r="609" spans="2:6" s="28" customFormat="1" ht="15.75" customHeight="1">
      <c r="B609" s="56"/>
      <c r="C609" s="56"/>
      <c r="D609" s="56"/>
      <c r="E609" s="56"/>
      <c r="F609" s="56"/>
    </row>
    <row r="610" spans="2:6" s="28" customFormat="1" ht="15.75" customHeight="1">
      <c r="B610" s="56"/>
      <c r="C610" s="56"/>
      <c r="D610" s="56"/>
      <c r="E610" s="56"/>
      <c r="F610" s="56"/>
    </row>
    <row r="611" spans="2:6" s="28" customFormat="1" ht="15.75" customHeight="1">
      <c r="B611" s="56"/>
      <c r="C611" s="56"/>
      <c r="D611" s="56"/>
      <c r="E611" s="56"/>
      <c r="F611" s="56"/>
    </row>
    <row r="612" spans="2:6" s="28" customFormat="1" ht="15.75" customHeight="1">
      <c r="B612" s="56"/>
      <c r="C612" s="56"/>
      <c r="D612" s="56"/>
      <c r="E612" s="56"/>
      <c r="F612" s="56"/>
    </row>
    <row r="613" spans="2:6" s="28" customFormat="1" ht="15.75" customHeight="1">
      <c r="B613" s="56"/>
      <c r="C613" s="56"/>
      <c r="D613" s="56"/>
      <c r="E613" s="56"/>
      <c r="F613" s="56"/>
    </row>
    <row r="614" spans="2:6" s="28" customFormat="1" ht="15.75" customHeight="1">
      <c r="B614" s="56"/>
      <c r="C614" s="56"/>
      <c r="D614" s="56"/>
      <c r="E614" s="56"/>
      <c r="F614" s="56"/>
    </row>
    <row r="615" spans="2:6" s="28" customFormat="1" ht="15.75" customHeight="1">
      <c r="B615" s="56"/>
      <c r="C615" s="56"/>
      <c r="D615" s="56"/>
      <c r="E615" s="56"/>
      <c r="F615" s="56"/>
    </row>
    <row r="616" spans="2:6" s="28" customFormat="1" ht="15.75" customHeight="1">
      <c r="B616" s="56"/>
      <c r="C616" s="56"/>
      <c r="D616" s="56"/>
      <c r="E616" s="56"/>
      <c r="F616" s="56"/>
    </row>
    <row r="617" spans="2:6" s="28" customFormat="1" ht="15.75" customHeight="1">
      <c r="B617" s="56"/>
      <c r="C617" s="56"/>
      <c r="D617" s="56"/>
      <c r="E617" s="56"/>
      <c r="F617" s="56"/>
    </row>
    <row r="618" spans="2:6" s="28" customFormat="1" ht="15.75" customHeight="1">
      <c r="B618" s="56"/>
      <c r="C618" s="56"/>
      <c r="D618" s="56"/>
      <c r="E618" s="56"/>
      <c r="F618" s="56"/>
    </row>
    <row r="619" spans="2:6" s="28" customFormat="1" ht="15.75" customHeight="1">
      <c r="B619" s="56"/>
      <c r="C619" s="56"/>
      <c r="D619" s="56"/>
      <c r="E619" s="56"/>
      <c r="F619" s="56"/>
    </row>
    <row r="620" spans="2:6" s="28" customFormat="1" ht="15.75" customHeight="1">
      <c r="B620" s="56"/>
      <c r="C620" s="56"/>
      <c r="D620" s="56"/>
      <c r="E620" s="56"/>
      <c r="F620" s="56"/>
    </row>
    <row r="621" spans="2:6" s="28" customFormat="1" ht="15.75" customHeight="1">
      <c r="B621" s="56"/>
      <c r="C621" s="56"/>
      <c r="D621" s="56"/>
      <c r="E621" s="56"/>
      <c r="F621" s="56"/>
    </row>
    <row r="622" spans="2:6" s="28" customFormat="1" ht="15.75" customHeight="1">
      <c r="B622" s="56"/>
      <c r="C622" s="56"/>
      <c r="D622" s="56"/>
      <c r="E622" s="56"/>
      <c r="F622" s="56"/>
    </row>
    <row r="623" spans="2:6" s="28" customFormat="1" ht="15.75" customHeight="1">
      <c r="B623" s="56"/>
      <c r="C623" s="56"/>
      <c r="D623" s="56"/>
      <c r="E623" s="56"/>
      <c r="F623" s="56"/>
    </row>
    <row r="624" spans="2:6" s="28" customFormat="1" ht="15.75" customHeight="1">
      <c r="B624" s="56"/>
      <c r="C624" s="56"/>
      <c r="D624" s="56"/>
      <c r="E624" s="56"/>
      <c r="F624" s="56"/>
    </row>
    <row r="625" spans="2:6" s="28" customFormat="1" ht="15.75" customHeight="1">
      <c r="B625" s="56"/>
      <c r="C625" s="56"/>
      <c r="D625" s="56"/>
      <c r="E625" s="56"/>
      <c r="F625" s="56"/>
    </row>
    <row r="626" spans="2:6" s="28" customFormat="1" ht="15.75" customHeight="1">
      <c r="B626" s="56"/>
      <c r="C626" s="56"/>
      <c r="D626" s="56"/>
      <c r="E626" s="56"/>
      <c r="F626" s="56"/>
    </row>
    <row r="627" spans="2:6" s="28" customFormat="1" ht="15.75" customHeight="1">
      <c r="B627" s="56"/>
      <c r="C627" s="56"/>
      <c r="D627" s="56"/>
      <c r="E627" s="56"/>
      <c r="F627" s="56"/>
    </row>
    <row r="628" spans="2:6" s="28" customFormat="1" ht="15.75" customHeight="1">
      <c r="B628" s="56"/>
      <c r="C628" s="56"/>
      <c r="D628" s="56"/>
      <c r="E628" s="56"/>
      <c r="F628" s="56"/>
    </row>
    <row r="629" spans="2:6" s="28" customFormat="1" ht="15.75" customHeight="1">
      <c r="B629" s="56"/>
      <c r="C629" s="56"/>
      <c r="D629" s="56"/>
      <c r="E629" s="56"/>
      <c r="F629" s="56"/>
    </row>
    <row r="630" spans="2:6" s="28" customFormat="1" ht="15.75" customHeight="1">
      <c r="B630" s="56"/>
      <c r="C630" s="56"/>
      <c r="D630" s="56"/>
      <c r="E630" s="56"/>
      <c r="F630" s="56"/>
    </row>
    <row r="631" spans="2:6" s="28" customFormat="1" ht="15.75" customHeight="1">
      <c r="B631" s="56"/>
      <c r="C631" s="56"/>
      <c r="D631" s="56"/>
      <c r="E631" s="56"/>
      <c r="F631" s="56"/>
    </row>
    <row r="632" spans="2:6" s="28" customFormat="1" ht="15.75" customHeight="1">
      <c r="B632" s="56"/>
      <c r="C632" s="56"/>
      <c r="D632" s="56"/>
      <c r="E632" s="56"/>
      <c r="F632" s="56"/>
    </row>
    <row r="633" spans="2:6" s="28" customFormat="1" ht="15.75" customHeight="1">
      <c r="B633" s="56"/>
      <c r="C633" s="56"/>
      <c r="D633" s="56"/>
      <c r="E633" s="56"/>
      <c r="F633" s="56"/>
    </row>
    <row r="634" spans="2:6" s="28" customFormat="1" ht="15.75" customHeight="1">
      <c r="B634" s="56"/>
      <c r="C634" s="56"/>
      <c r="D634" s="56"/>
      <c r="E634" s="56"/>
      <c r="F634" s="56"/>
    </row>
    <row r="635" spans="2:6" s="28" customFormat="1" ht="15.75" customHeight="1">
      <c r="B635" s="56"/>
      <c r="C635" s="56"/>
      <c r="D635" s="56"/>
      <c r="E635" s="56"/>
      <c r="F635" s="56"/>
    </row>
    <row r="636" spans="2:6" s="28" customFormat="1" ht="15.75" customHeight="1">
      <c r="B636" s="56"/>
      <c r="C636" s="56"/>
      <c r="D636" s="56"/>
      <c r="E636" s="56"/>
      <c r="F636" s="56"/>
    </row>
    <row r="637" spans="2:6" s="28" customFormat="1" ht="15.75" customHeight="1">
      <c r="B637" s="56"/>
      <c r="C637" s="56"/>
      <c r="D637" s="56"/>
      <c r="E637" s="56"/>
      <c r="F637" s="56"/>
    </row>
    <row r="638" spans="2:6" s="28" customFormat="1" ht="15.75" customHeight="1">
      <c r="B638" s="56"/>
      <c r="C638" s="56"/>
      <c r="D638" s="56"/>
      <c r="E638" s="56"/>
      <c r="F638" s="56"/>
    </row>
    <row r="639" spans="2:6" s="28" customFormat="1" ht="15.75" customHeight="1">
      <c r="B639" s="56"/>
      <c r="C639" s="56"/>
      <c r="D639" s="56"/>
      <c r="E639" s="56"/>
      <c r="F639" s="56"/>
    </row>
    <row r="640" spans="2:6" s="28" customFormat="1" ht="15.75" customHeight="1">
      <c r="B640" s="56"/>
      <c r="C640" s="56"/>
      <c r="D640" s="56"/>
      <c r="E640" s="56"/>
      <c r="F640" s="56"/>
    </row>
    <row r="641" spans="2:6" s="28" customFormat="1" ht="15.75" customHeight="1">
      <c r="B641" s="56"/>
      <c r="C641" s="56"/>
      <c r="D641" s="56"/>
      <c r="E641" s="56"/>
      <c r="F641" s="56"/>
    </row>
    <row r="642" spans="2:6" s="28" customFormat="1" ht="15.75" customHeight="1">
      <c r="B642" s="56"/>
      <c r="C642" s="56"/>
      <c r="D642" s="56"/>
      <c r="E642" s="56"/>
      <c r="F642" s="56"/>
    </row>
    <row r="643" spans="2:6" s="28" customFormat="1" ht="15.75" customHeight="1">
      <c r="B643" s="56"/>
      <c r="C643" s="56"/>
      <c r="D643" s="56"/>
      <c r="E643" s="56"/>
      <c r="F643" s="56"/>
    </row>
    <row r="644" spans="2:6" s="28" customFormat="1" ht="15.75" customHeight="1">
      <c r="B644" s="56"/>
      <c r="C644" s="56"/>
      <c r="D644" s="56"/>
      <c r="E644" s="56"/>
      <c r="F644" s="56"/>
    </row>
    <row r="645" spans="2:6" s="28" customFormat="1" ht="15.75" customHeight="1">
      <c r="B645" s="56"/>
      <c r="C645" s="56"/>
      <c r="D645" s="56"/>
      <c r="E645" s="56"/>
      <c r="F645" s="56"/>
    </row>
    <row r="646" spans="2:6" s="28" customFormat="1" ht="15.75" customHeight="1">
      <c r="B646" s="56"/>
      <c r="C646" s="56"/>
      <c r="D646" s="56"/>
      <c r="E646" s="56"/>
      <c r="F646" s="56"/>
    </row>
    <row r="647" spans="2:6" s="28" customFormat="1" ht="15.75" customHeight="1">
      <c r="B647" s="56"/>
      <c r="C647" s="56"/>
      <c r="D647" s="56"/>
      <c r="E647" s="56"/>
      <c r="F647" s="56"/>
    </row>
    <row r="648" spans="2:6" s="28" customFormat="1" ht="15.75" customHeight="1">
      <c r="B648" s="56"/>
      <c r="C648" s="56"/>
      <c r="D648" s="56"/>
      <c r="E648" s="56"/>
      <c r="F648" s="56"/>
    </row>
    <row r="649" spans="2:6" s="28" customFormat="1" ht="15.75" customHeight="1">
      <c r="B649" s="56"/>
      <c r="C649" s="56"/>
      <c r="D649" s="56"/>
      <c r="E649" s="56"/>
      <c r="F649" s="56"/>
    </row>
    <row r="650" spans="2:6" s="28" customFormat="1" ht="15.75" customHeight="1">
      <c r="B650" s="56"/>
      <c r="C650" s="56"/>
      <c r="D650" s="56"/>
      <c r="E650" s="56"/>
      <c r="F650" s="56"/>
    </row>
    <row r="651" spans="2:6" s="28" customFormat="1" ht="15.75" customHeight="1">
      <c r="B651" s="56"/>
      <c r="C651" s="56"/>
      <c r="D651" s="56"/>
      <c r="E651" s="56"/>
      <c r="F651" s="56"/>
    </row>
    <row r="652" spans="2:6" s="28" customFormat="1" ht="15.75" customHeight="1">
      <c r="B652" s="56"/>
      <c r="C652" s="56"/>
      <c r="D652" s="56"/>
      <c r="E652" s="56"/>
      <c r="F652" s="56"/>
    </row>
    <row r="653" spans="2:6" s="28" customFormat="1" ht="15.75" customHeight="1">
      <c r="B653" s="56"/>
      <c r="C653" s="56"/>
      <c r="D653" s="56"/>
      <c r="E653" s="56"/>
      <c r="F653" s="56"/>
    </row>
    <row r="654" spans="2:6" s="28" customFormat="1" ht="15.75" customHeight="1">
      <c r="B654" s="56"/>
      <c r="C654" s="56"/>
      <c r="D654" s="56"/>
      <c r="E654" s="56"/>
      <c r="F654" s="56"/>
    </row>
    <row r="655" spans="2:6" s="28" customFormat="1" ht="15.75" customHeight="1">
      <c r="B655" s="56"/>
      <c r="C655" s="56"/>
      <c r="D655" s="56"/>
      <c r="E655" s="56"/>
      <c r="F655" s="56"/>
    </row>
    <row r="656" spans="2:6" s="28" customFormat="1" ht="15.75" customHeight="1">
      <c r="B656" s="56"/>
      <c r="C656" s="56"/>
      <c r="D656" s="56"/>
      <c r="E656" s="56"/>
      <c r="F656" s="56"/>
    </row>
    <row r="657" spans="2:6" s="28" customFormat="1" ht="15.75" customHeight="1">
      <c r="B657" s="56"/>
      <c r="C657" s="56"/>
      <c r="D657" s="56"/>
      <c r="E657" s="56"/>
      <c r="F657" s="56"/>
    </row>
    <row r="658" spans="2:6" s="28" customFormat="1" ht="15.75" customHeight="1">
      <c r="B658" s="56"/>
      <c r="C658" s="56"/>
      <c r="D658" s="56"/>
      <c r="E658" s="56"/>
      <c r="F658" s="56"/>
    </row>
    <row r="659" spans="2:6" s="28" customFormat="1" ht="15.75" customHeight="1">
      <c r="B659" s="56"/>
      <c r="C659" s="56"/>
      <c r="D659" s="56"/>
      <c r="E659" s="56"/>
      <c r="F659" s="56"/>
    </row>
    <row r="660" spans="2:6" s="28" customFormat="1" ht="15.75" customHeight="1">
      <c r="B660" s="56"/>
      <c r="C660" s="56"/>
      <c r="D660" s="56"/>
      <c r="E660" s="56"/>
      <c r="F660" s="56"/>
    </row>
    <row r="661" spans="2:6" s="28" customFormat="1" ht="15.75" customHeight="1">
      <c r="B661" s="56"/>
      <c r="C661" s="56"/>
      <c r="D661" s="56"/>
      <c r="E661" s="56"/>
      <c r="F661" s="56"/>
    </row>
    <row r="662" spans="2:6" s="28" customFormat="1" ht="15.75" customHeight="1">
      <c r="B662" s="56"/>
      <c r="C662" s="56"/>
      <c r="D662" s="56"/>
      <c r="E662" s="56"/>
      <c r="F662" s="56"/>
    </row>
    <row r="663" spans="2:6" s="28" customFormat="1" ht="15.75" customHeight="1">
      <c r="B663" s="56"/>
      <c r="C663" s="56"/>
      <c r="D663" s="56"/>
      <c r="E663" s="56"/>
      <c r="F663" s="56"/>
    </row>
    <row r="664" spans="2:6" s="28" customFormat="1" ht="15.75" customHeight="1">
      <c r="B664" s="56"/>
      <c r="C664" s="56"/>
      <c r="D664" s="56"/>
      <c r="E664" s="56"/>
      <c r="F664" s="56"/>
    </row>
    <row r="665" spans="2:6" s="28" customFormat="1" ht="15.75" customHeight="1">
      <c r="B665" s="56"/>
      <c r="C665" s="56"/>
      <c r="D665" s="56"/>
      <c r="E665" s="56"/>
      <c r="F665" s="56"/>
    </row>
    <row r="666" spans="2:6" s="28" customFormat="1" ht="15.75" customHeight="1">
      <c r="B666" s="56"/>
      <c r="C666" s="56"/>
      <c r="D666" s="56"/>
      <c r="E666" s="56"/>
      <c r="F666" s="56"/>
    </row>
    <row r="667" spans="2:6" s="28" customFormat="1" ht="15.75" customHeight="1">
      <c r="B667" s="56"/>
      <c r="C667" s="56"/>
      <c r="D667" s="56"/>
      <c r="E667" s="56"/>
      <c r="F667" s="56"/>
    </row>
    <row r="668" spans="2:6" s="28" customFormat="1" ht="15.75" customHeight="1">
      <c r="B668" s="56"/>
      <c r="C668" s="56"/>
      <c r="D668" s="56"/>
      <c r="E668" s="56"/>
      <c r="F668" s="56"/>
    </row>
    <row r="669" spans="2:6" s="28" customFormat="1" ht="15.75" customHeight="1">
      <c r="B669" s="56"/>
      <c r="C669" s="56"/>
      <c r="D669" s="56"/>
      <c r="E669" s="56"/>
      <c r="F669" s="56"/>
    </row>
    <row r="670" spans="2:6" s="28" customFormat="1" ht="15.75" customHeight="1">
      <c r="B670" s="56"/>
      <c r="C670" s="56"/>
      <c r="D670" s="56"/>
      <c r="E670" s="56"/>
      <c r="F670" s="56"/>
    </row>
    <row r="671" spans="2:6" s="28" customFormat="1" ht="15.75" customHeight="1">
      <c r="B671" s="56"/>
      <c r="C671" s="56"/>
      <c r="D671" s="56"/>
      <c r="E671" s="56"/>
      <c r="F671" s="56"/>
    </row>
    <row r="672" spans="2:6" s="28" customFormat="1" ht="15.75" customHeight="1">
      <c r="B672" s="56"/>
      <c r="C672" s="56"/>
      <c r="D672" s="56"/>
      <c r="E672" s="56"/>
      <c r="F672" s="56"/>
    </row>
    <row r="673" spans="2:6" s="28" customFormat="1" ht="15.75" customHeight="1">
      <c r="B673" s="56"/>
      <c r="C673" s="56"/>
      <c r="D673" s="56"/>
      <c r="E673" s="56"/>
      <c r="F673" s="56"/>
    </row>
    <row r="674" spans="2:6" s="28" customFormat="1" ht="15.75" customHeight="1">
      <c r="B674" s="56"/>
      <c r="C674" s="56"/>
      <c r="D674" s="56"/>
      <c r="E674" s="56"/>
      <c r="F674" s="56"/>
    </row>
    <row r="675" spans="2:6" s="28" customFormat="1" ht="15.75" customHeight="1">
      <c r="B675" s="56"/>
      <c r="C675" s="56"/>
      <c r="D675" s="56"/>
      <c r="E675" s="56"/>
      <c r="F675" s="56"/>
    </row>
    <row r="676" spans="2:6" s="28" customFormat="1" ht="15.75" customHeight="1">
      <c r="B676" s="56"/>
      <c r="C676" s="56"/>
      <c r="D676" s="56"/>
      <c r="E676" s="56"/>
      <c r="F676" s="56"/>
    </row>
    <row r="677" spans="2:6" s="28" customFormat="1" ht="15.75" customHeight="1">
      <c r="B677" s="56"/>
      <c r="C677" s="56"/>
      <c r="D677" s="56"/>
      <c r="E677" s="56"/>
      <c r="F677" s="56"/>
    </row>
    <row r="678" spans="2:6" s="28" customFormat="1" ht="15.75" customHeight="1">
      <c r="B678" s="56"/>
      <c r="C678" s="56"/>
      <c r="D678" s="56"/>
      <c r="E678" s="56"/>
      <c r="F678" s="56"/>
    </row>
    <row r="679" spans="2:6" s="28" customFormat="1" ht="15.75" customHeight="1">
      <c r="B679" s="56"/>
      <c r="C679" s="56"/>
      <c r="D679" s="56"/>
      <c r="E679" s="56"/>
      <c r="F679" s="56"/>
    </row>
    <row r="680" spans="2:6" s="28" customFormat="1" ht="15.75" customHeight="1">
      <c r="B680" s="56"/>
      <c r="C680" s="56"/>
      <c r="D680" s="56"/>
      <c r="E680" s="56"/>
      <c r="F680" s="56"/>
    </row>
    <row r="681" spans="2:6" s="28" customFormat="1" ht="15.75" customHeight="1">
      <c r="B681" s="56"/>
      <c r="C681" s="56"/>
      <c r="D681" s="56"/>
      <c r="E681" s="56"/>
      <c r="F681" s="56"/>
    </row>
    <row r="682" spans="2:6" s="28" customFormat="1" ht="15.75" customHeight="1">
      <c r="B682" s="56"/>
      <c r="C682" s="56"/>
      <c r="D682" s="56"/>
      <c r="E682" s="56"/>
      <c r="F682" s="56"/>
    </row>
    <row r="683" spans="2:6" s="28" customFormat="1" ht="15.75" customHeight="1">
      <c r="B683" s="56"/>
      <c r="C683" s="56"/>
      <c r="D683" s="56"/>
      <c r="E683" s="56"/>
      <c r="F683" s="56"/>
    </row>
    <row r="684" spans="2:6" s="28" customFormat="1" ht="15.75" customHeight="1">
      <c r="B684" s="56"/>
      <c r="C684" s="56"/>
      <c r="D684" s="56"/>
      <c r="E684" s="56"/>
      <c r="F684" s="56"/>
    </row>
    <row r="685" spans="2:6" s="28" customFormat="1" ht="15.75" customHeight="1">
      <c r="B685" s="56"/>
      <c r="C685" s="56"/>
      <c r="D685" s="56"/>
      <c r="E685" s="56"/>
      <c r="F685" s="56"/>
    </row>
    <row r="686" spans="2:6" s="28" customFormat="1" ht="15.75" customHeight="1">
      <c r="B686" s="56"/>
      <c r="C686" s="56"/>
      <c r="D686" s="56"/>
      <c r="E686" s="56"/>
      <c r="F686" s="56"/>
    </row>
    <row r="687" spans="2:6" s="28" customFormat="1" ht="15.75" customHeight="1">
      <c r="B687" s="56"/>
      <c r="C687" s="56"/>
      <c r="D687" s="56"/>
      <c r="E687" s="56"/>
      <c r="F687" s="56"/>
    </row>
    <row r="688" spans="2:6" s="28" customFormat="1" ht="15.75" customHeight="1">
      <c r="B688" s="56"/>
      <c r="C688" s="56"/>
      <c r="D688" s="56"/>
      <c r="E688" s="56"/>
      <c r="F688" s="56"/>
    </row>
    <row r="689" spans="2:6" s="28" customFormat="1" ht="15.75" customHeight="1">
      <c r="B689" s="56"/>
      <c r="C689" s="56"/>
      <c r="D689" s="56"/>
      <c r="E689" s="56"/>
      <c r="F689" s="56"/>
    </row>
    <row r="690" spans="2:6" s="28" customFormat="1" ht="15.75" customHeight="1">
      <c r="B690" s="56"/>
      <c r="C690" s="56"/>
      <c r="D690" s="56"/>
      <c r="E690" s="56"/>
      <c r="F690" s="56"/>
    </row>
    <row r="691" spans="2:6" s="28" customFormat="1" ht="15.75" customHeight="1">
      <c r="B691" s="56"/>
      <c r="C691" s="56"/>
      <c r="D691" s="56"/>
      <c r="E691" s="56"/>
      <c r="F691" s="56"/>
    </row>
    <row r="692" spans="2:6" s="28" customFormat="1" ht="15.75" customHeight="1">
      <c r="B692" s="56"/>
      <c r="C692" s="56"/>
      <c r="D692" s="56"/>
      <c r="E692" s="56"/>
      <c r="F692" s="56"/>
    </row>
    <row r="693" spans="2:6" s="28" customFormat="1" ht="15.75" customHeight="1">
      <c r="B693" s="56"/>
      <c r="C693" s="56"/>
      <c r="D693" s="56"/>
      <c r="E693" s="56"/>
      <c r="F693" s="56"/>
    </row>
    <row r="694" spans="2:6" s="28" customFormat="1" ht="15.75" customHeight="1">
      <c r="B694" s="56"/>
      <c r="C694" s="56"/>
      <c r="D694" s="56"/>
      <c r="E694" s="56"/>
      <c r="F694" s="56"/>
    </row>
    <row r="695" spans="2:6" s="28" customFormat="1" ht="15.75" customHeight="1">
      <c r="B695" s="56"/>
      <c r="C695" s="56"/>
      <c r="D695" s="56"/>
      <c r="E695" s="56"/>
      <c r="F695" s="56"/>
    </row>
    <row r="696" spans="2:6" s="28" customFormat="1" ht="15.75" customHeight="1">
      <c r="B696" s="56"/>
      <c r="C696" s="56"/>
      <c r="D696" s="56"/>
      <c r="E696" s="56"/>
      <c r="F696" s="56"/>
    </row>
    <row r="697" spans="2:6" s="28" customFormat="1" ht="15.75" customHeight="1">
      <c r="B697" s="56"/>
      <c r="C697" s="56"/>
      <c r="D697" s="56"/>
      <c r="E697" s="56"/>
      <c r="F697" s="56"/>
    </row>
    <row r="698" spans="2:6" s="28" customFormat="1" ht="15.75" customHeight="1">
      <c r="B698" s="56"/>
      <c r="C698" s="56"/>
      <c r="D698" s="56"/>
      <c r="E698" s="56"/>
      <c r="F698" s="56"/>
    </row>
    <row r="699" spans="2:6" s="28" customFormat="1" ht="15.75" customHeight="1">
      <c r="B699" s="56"/>
      <c r="C699" s="56"/>
      <c r="D699" s="56"/>
      <c r="E699" s="56"/>
      <c r="F699" s="56"/>
    </row>
    <row r="700" spans="2:6" s="28" customFormat="1" ht="15.75" customHeight="1">
      <c r="B700" s="56"/>
      <c r="C700" s="56"/>
      <c r="D700" s="56"/>
      <c r="E700" s="56"/>
      <c r="F700" s="56"/>
    </row>
    <row r="701" spans="2:6" s="28" customFormat="1" ht="15.75" customHeight="1">
      <c r="B701" s="56"/>
      <c r="C701" s="56"/>
      <c r="D701" s="56"/>
      <c r="E701" s="56"/>
      <c r="F701" s="56"/>
    </row>
    <row r="702" spans="2:6" s="28" customFormat="1" ht="15.75" customHeight="1">
      <c r="B702" s="56"/>
      <c r="C702" s="56"/>
      <c r="D702" s="56"/>
      <c r="E702" s="56"/>
      <c r="F702" s="56"/>
    </row>
    <row r="703" spans="2:6" s="28" customFormat="1" ht="15.75" customHeight="1">
      <c r="B703" s="56"/>
      <c r="C703" s="56"/>
      <c r="D703" s="56"/>
      <c r="E703" s="56"/>
      <c r="F703" s="56"/>
    </row>
    <row r="704" spans="2:6" s="28" customFormat="1" ht="15.75" customHeight="1">
      <c r="B704" s="56"/>
      <c r="C704" s="56"/>
      <c r="D704" s="56"/>
      <c r="E704" s="56"/>
      <c r="F704" s="56"/>
    </row>
    <row r="705" spans="2:6" s="28" customFormat="1" ht="15.75" customHeight="1">
      <c r="B705" s="56"/>
      <c r="C705" s="56"/>
      <c r="D705" s="56"/>
      <c r="E705" s="56"/>
      <c r="F705" s="56"/>
    </row>
    <row r="706" spans="2:6" s="28" customFormat="1" ht="15.75" customHeight="1">
      <c r="B706" s="56"/>
      <c r="C706" s="56"/>
      <c r="D706" s="56"/>
      <c r="E706" s="56"/>
      <c r="F706" s="56"/>
    </row>
    <row r="707" spans="2:6" s="28" customFormat="1" ht="15.75" customHeight="1">
      <c r="B707" s="56"/>
      <c r="C707" s="56"/>
      <c r="D707" s="56"/>
      <c r="E707" s="56"/>
      <c r="F707" s="56"/>
    </row>
    <row r="708" spans="2:6" s="28" customFormat="1" ht="15.75" customHeight="1">
      <c r="B708" s="56"/>
      <c r="C708" s="56"/>
      <c r="D708" s="56"/>
      <c r="E708" s="56"/>
      <c r="F708" s="56"/>
    </row>
    <row r="709" spans="2:6" s="28" customFormat="1" ht="15.75" customHeight="1">
      <c r="B709" s="56"/>
      <c r="C709" s="56"/>
      <c r="D709" s="56"/>
      <c r="E709" s="56"/>
      <c r="F709" s="56"/>
    </row>
    <row r="710" spans="2:6" s="28" customFormat="1" ht="15.75" customHeight="1">
      <c r="B710" s="56"/>
      <c r="C710" s="56"/>
      <c r="D710" s="56"/>
      <c r="E710" s="56"/>
      <c r="F710" s="56"/>
    </row>
    <row r="711" spans="2:6" s="28" customFormat="1" ht="15.75" customHeight="1">
      <c r="B711" s="56"/>
      <c r="C711" s="56"/>
      <c r="D711" s="56"/>
      <c r="E711" s="56"/>
      <c r="F711" s="56"/>
    </row>
    <row r="712" spans="2:6" s="28" customFormat="1" ht="15.75" customHeight="1">
      <c r="B712" s="56"/>
      <c r="C712" s="56"/>
      <c r="D712" s="56"/>
      <c r="E712" s="56"/>
      <c r="F712" s="56"/>
    </row>
    <row r="713" spans="2:6" s="28" customFormat="1" ht="15.75" customHeight="1">
      <c r="B713" s="56"/>
      <c r="C713" s="56"/>
      <c r="D713" s="56"/>
      <c r="E713" s="56"/>
      <c r="F713" s="56"/>
    </row>
    <row r="714" spans="2:6" s="28" customFormat="1" ht="15.75" customHeight="1">
      <c r="B714" s="56"/>
      <c r="C714" s="56"/>
      <c r="D714" s="56"/>
      <c r="E714" s="56"/>
      <c r="F714" s="56"/>
    </row>
    <row r="715" spans="2:6" s="28" customFormat="1" ht="15.75" customHeight="1">
      <c r="B715" s="56"/>
      <c r="C715" s="56"/>
      <c r="D715" s="56"/>
      <c r="E715" s="56"/>
      <c r="F715" s="56"/>
    </row>
    <row r="716" spans="2:6" s="28" customFormat="1" ht="15.75" customHeight="1">
      <c r="B716" s="56"/>
      <c r="C716" s="56"/>
      <c r="D716" s="56"/>
      <c r="E716" s="56"/>
      <c r="F716" s="56"/>
    </row>
    <row r="717" spans="2:6" s="28" customFormat="1" ht="15.75" customHeight="1">
      <c r="B717" s="56"/>
      <c r="C717" s="56"/>
      <c r="D717" s="56"/>
      <c r="E717" s="56"/>
      <c r="F717" s="56"/>
    </row>
    <row r="718" spans="2:6" s="28" customFormat="1" ht="15.75" customHeight="1">
      <c r="B718" s="56"/>
      <c r="C718" s="56"/>
      <c r="D718" s="56"/>
      <c r="E718" s="56"/>
      <c r="F718" s="56"/>
    </row>
    <row r="719" spans="2:6" s="28" customFormat="1" ht="15.75" customHeight="1">
      <c r="B719" s="56"/>
      <c r="C719" s="56"/>
      <c r="D719" s="56"/>
      <c r="E719" s="56"/>
      <c r="F719" s="56"/>
    </row>
    <row r="720" spans="2:6" s="28" customFormat="1" ht="15.75" customHeight="1">
      <c r="B720" s="56"/>
      <c r="C720" s="56"/>
      <c r="D720" s="56"/>
      <c r="E720" s="56"/>
      <c r="F720" s="56"/>
    </row>
    <row r="721" spans="2:6" s="28" customFormat="1" ht="15.75" customHeight="1">
      <c r="B721" s="56"/>
      <c r="C721" s="56"/>
      <c r="D721" s="56"/>
      <c r="E721" s="56"/>
      <c r="F721" s="56"/>
    </row>
    <row r="722" spans="2:6" s="28" customFormat="1" ht="15.75" customHeight="1">
      <c r="B722" s="56"/>
      <c r="C722" s="56"/>
      <c r="D722" s="56"/>
      <c r="E722" s="56"/>
      <c r="F722" s="56"/>
    </row>
    <row r="723" spans="2:6" s="28" customFormat="1" ht="15.75" customHeight="1">
      <c r="B723" s="56"/>
      <c r="C723" s="56"/>
      <c r="D723" s="56"/>
      <c r="E723" s="56"/>
      <c r="F723" s="56"/>
    </row>
    <row r="724" spans="2:6" s="28" customFormat="1" ht="15.75" customHeight="1">
      <c r="B724" s="56"/>
      <c r="C724" s="56"/>
      <c r="D724" s="56"/>
      <c r="E724" s="56"/>
      <c r="F724" s="56"/>
    </row>
    <row r="725" spans="2:6" s="28" customFormat="1" ht="15.75" customHeight="1">
      <c r="B725" s="56"/>
      <c r="C725" s="56"/>
      <c r="D725" s="56"/>
      <c r="E725" s="56"/>
      <c r="F725" s="56"/>
    </row>
    <row r="726" spans="2:6" s="28" customFormat="1" ht="15.75" customHeight="1">
      <c r="B726" s="56"/>
      <c r="C726" s="56"/>
      <c r="D726" s="56"/>
      <c r="E726" s="56"/>
      <c r="F726" s="56"/>
    </row>
    <row r="727" spans="2:6" s="28" customFormat="1" ht="15.75" customHeight="1">
      <c r="B727" s="56"/>
      <c r="C727" s="56"/>
      <c r="D727" s="56"/>
      <c r="E727" s="56"/>
      <c r="F727" s="56"/>
    </row>
    <row r="728" spans="2:6" s="28" customFormat="1" ht="15.75" customHeight="1">
      <c r="B728" s="56"/>
      <c r="C728" s="56"/>
      <c r="D728" s="56"/>
      <c r="E728" s="56"/>
      <c r="F728" s="56"/>
    </row>
    <row r="729" spans="2:6" s="28" customFormat="1" ht="15.75" customHeight="1">
      <c r="B729" s="56"/>
      <c r="C729" s="56"/>
      <c r="D729" s="56"/>
      <c r="E729" s="56"/>
      <c r="F729" s="56"/>
    </row>
    <row r="730" spans="2:6" s="28" customFormat="1" ht="15.75" customHeight="1">
      <c r="B730" s="56"/>
      <c r="C730" s="56"/>
      <c r="D730" s="56"/>
      <c r="E730" s="56"/>
      <c r="F730" s="56"/>
    </row>
    <row r="731" spans="2:6" s="28" customFormat="1" ht="15.75" customHeight="1">
      <c r="B731" s="56"/>
      <c r="C731" s="56"/>
      <c r="D731" s="56"/>
      <c r="E731" s="56"/>
      <c r="F731" s="56"/>
    </row>
    <row r="732" spans="2:6" s="28" customFormat="1" ht="15.75" customHeight="1">
      <c r="B732" s="56"/>
      <c r="C732" s="56"/>
      <c r="D732" s="56"/>
      <c r="E732" s="56"/>
      <c r="F732" s="56"/>
    </row>
    <row r="733" spans="2:6" s="28" customFormat="1" ht="15.75" customHeight="1">
      <c r="B733" s="56"/>
      <c r="C733" s="56"/>
      <c r="D733" s="56"/>
      <c r="E733" s="56"/>
      <c r="F733" s="56"/>
    </row>
    <row r="734" spans="2:6" s="28" customFormat="1" ht="15.75" customHeight="1">
      <c r="B734" s="56"/>
      <c r="C734" s="56"/>
      <c r="D734" s="56"/>
      <c r="E734" s="56"/>
      <c r="F734" s="56"/>
    </row>
    <row r="735" spans="2:6" s="28" customFormat="1" ht="15.75" customHeight="1">
      <c r="B735" s="56"/>
      <c r="C735" s="56"/>
      <c r="D735" s="56"/>
      <c r="E735" s="56"/>
      <c r="F735" s="56"/>
    </row>
    <row r="736" spans="2:6" s="28" customFormat="1" ht="15.75" customHeight="1">
      <c r="B736" s="56"/>
      <c r="C736" s="56"/>
      <c r="D736" s="56"/>
      <c r="E736" s="56"/>
      <c r="F736" s="56"/>
    </row>
    <row r="737" spans="2:6" s="28" customFormat="1" ht="15.75" customHeight="1">
      <c r="B737" s="56"/>
      <c r="C737" s="56"/>
      <c r="D737" s="56"/>
      <c r="E737" s="56"/>
      <c r="F737" s="56"/>
    </row>
    <row r="738" spans="2:6" s="28" customFormat="1" ht="15.75" customHeight="1">
      <c r="B738" s="56"/>
      <c r="C738" s="56"/>
      <c r="D738" s="56"/>
      <c r="E738" s="56"/>
      <c r="F738" s="56"/>
    </row>
    <row r="739" spans="2:6" s="28" customFormat="1" ht="15.75" customHeight="1">
      <c r="B739" s="56"/>
      <c r="C739" s="56"/>
      <c r="D739" s="56"/>
      <c r="E739" s="56"/>
      <c r="F739" s="56"/>
    </row>
    <row r="740" spans="2:6" s="28" customFormat="1" ht="15.75" customHeight="1">
      <c r="B740" s="56"/>
      <c r="C740" s="56"/>
      <c r="D740" s="56"/>
      <c r="E740" s="56"/>
      <c r="F740" s="56"/>
    </row>
    <row r="741" spans="2:6" s="28" customFormat="1" ht="15.75" customHeight="1">
      <c r="B741" s="56"/>
      <c r="C741" s="56"/>
      <c r="D741" s="56"/>
      <c r="E741" s="56"/>
      <c r="F741" s="56"/>
    </row>
    <row r="742" spans="2:6" s="28" customFormat="1" ht="15.75" customHeight="1">
      <c r="B742" s="56"/>
      <c r="C742" s="56"/>
      <c r="D742" s="56"/>
      <c r="E742" s="56"/>
      <c r="F742" s="56"/>
    </row>
    <row r="743" spans="2:6" s="28" customFormat="1" ht="15.75" customHeight="1">
      <c r="B743" s="56"/>
      <c r="C743" s="56"/>
      <c r="D743" s="56"/>
      <c r="E743" s="56"/>
      <c r="F743" s="56"/>
    </row>
    <row r="744" spans="2:6" s="28" customFormat="1" ht="15.75" customHeight="1">
      <c r="B744" s="56"/>
      <c r="C744" s="56"/>
      <c r="D744" s="56"/>
      <c r="E744" s="56"/>
      <c r="F744" s="56"/>
    </row>
    <row r="745" spans="2:6" s="28" customFormat="1" ht="15.75" customHeight="1">
      <c r="B745" s="56"/>
      <c r="C745" s="56"/>
      <c r="D745" s="56"/>
      <c r="E745" s="56"/>
      <c r="F745" s="56"/>
    </row>
    <row r="746" spans="2:6" s="28" customFormat="1" ht="15.75" customHeight="1">
      <c r="B746" s="56"/>
      <c r="C746" s="56"/>
      <c r="D746" s="56"/>
      <c r="E746" s="56"/>
      <c r="F746" s="56"/>
    </row>
    <row r="747" spans="2:6" s="28" customFormat="1" ht="15.75" customHeight="1">
      <c r="B747" s="56"/>
      <c r="C747" s="56"/>
      <c r="D747" s="56"/>
      <c r="E747" s="56"/>
      <c r="F747" s="56"/>
    </row>
    <row r="748" spans="2:6" s="28" customFormat="1" ht="15.75" customHeight="1">
      <c r="B748" s="56"/>
      <c r="C748" s="56"/>
      <c r="D748" s="56"/>
      <c r="E748" s="56"/>
      <c r="F748" s="56"/>
    </row>
    <row r="749" spans="2:6" s="28" customFormat="1" ht="15.75" customHeight="1">
      <c r="B749" s="56"/>
      <c r="C749" s="56"/>
      <c r="D749" s="56"/>
      <c r="E749" s="56"/>
      <c r="F749" s="56"/>
    </row>
    <row r="750" spans="2:6" s="28" customFormat="1" ht="15.75" customHeight="1">
      <c r="B750" s="56"/>
      <c r="C750" s="56"/>
      <c r="D750" s="56"/>
      <c r="E750" s="56"/>
      <c r="F750" s="56"/>
    </row>
    <row r="751" spans="2:6" s="28" customFormat="1" ht="15.75" customHeight="1">
      <c r="B751" s="56"/>
      <c r="C751" s="56"/>
      <c r="D751" s="56"/>
      <c r="E751" s="56"/>
      <c r="F751" s="56"/>
    </row>
    <row r="752" spans="2:6" s="28" customFormat="1" ht="15.75" customHeight="1">
      <c r="B752" s="56"/>
      <c r="C752" s="56"/>
      <c r="D752" s="56"/>
      <c r="E752" s="56"/>
      <c r="F752" s="56"/>
    </row>
    <row r="753" spans="2:6" s="28" customFormat="1" ht="15.75" customHeight="1">
      <c r="B753" s="56"/>
      <c r="C753" s="56"/>
      <c r="D753" s="56"/>
      <c r="E753" s="56"/>
      <c r="F753" s="56"/>
    </row>
    <row r="754" spans="2:6" s="28" customFormat="1" ht="15.75" customHeight="1">
      <c r="B754" s="56"/>
      <c r="C754" s="56"/>
      <c r="D754" s="56"/>
      <c r="E754" s="56"/>
      <c r="F754" s="56"/>
    </row>
    <row r="755" spans="2:6" s="28" customFormat="1" ht="15.75" customHeight="1">
      <c r="B755" s="56"/>
      <c r="C755" s="56"/>
      <c r="D755" s="56"/>
      <c r="E755" s="56"/>
      <c r="F755" s="56"/>
    </row>
    <row r="756" spans="2:6" s="28" customFormat="1" ht="15.75" customHeight="1">
      <c r="B756" s="56"/>
      <c r="C756" s="56"/>
      <c r="D756" s="56"/>
      <c r="E756" s="56"/>
      <c r="F756" s="56"/>
    </row>
    <row r="757" spans="2:6" s="28" customFormat="1" ht="15.75" customHeight="1">
      <c r="B757" s="56"/>
      <c r="C757" s="56"/>
      <c r="D757" s="56"/>
      <c r="E757" s="56"/>
      <c r="F757" s="56"/>
    </row>
    <row r="758" spans="2:6" s="28" customFormat="1" ht="15.75" customHeight="1">
      <c r="B758" s="56"/>
      <c r="C758" s="56"/>
      <c r="D758" s="56"/>
      <c r="E758" s="56"/>
      <c r="F758" s="56"/>
    </row>
    <row r="759" spans="2:6" s="28" customFormat="1" ht="15.75" customHeight="1">
      <c r="B759" s="56"/>
      <c r="C759" s="56"/>
      <c r="D759" s="56"/>
      <c r="E759" s="56"/>
      <c r="F759" s="56"/>
    </row>
    <row r="760" spans="2:6" s="28" customFormat="1" ht="15.75" customHeight="1">
      <c r="B760" s="56"/>
      <c r="C760" s="56"/>
      <c r="D760" s="56"/>
      <c r="E760" s="56"/>
      <c r="F760" s="56"/>
    </row>
    <row r="761" spans="2:6" s="28" customFormat="1" ht="15.75" customHeight="1">
      <c r="B761" s="56"/>
      <c r="C761" s="56"/>
      <c r="D761" s="56"/>
      <c r="E761" s="56"/>
      <c r="F761" s="56"/>
    </row>
    <row r="762" spans="2:6" s="28" customFormat="1" ht="15.75" customHeight="1">
      <c r="B762" s="56"/>
      <c r="C762" s="56"/>
      <c r="D762" s="56"/>
      <c r="E762" s="56"/>
      <c r="F762" s="56"/>
    </row>
    <row r="763" spans="2:6" s="28" customFormat="1" ht="15.75" customHeight="1">
      <c r="B763" s="56"/>
      <c r="C763" s="56"/>
      <c r="D763" s="56"/>
      <c r="E763" s="56"/>
      <c r="F763" s="56"/>
    </row>
    <row r="764" spans="2:6" s="28" customFormat="1" ht="15.75" customHeight="1">
      <c r="B764" s="56"/>
      <c r="C764" s="56"/>
      <c r="D764" s="56"/>
      <c r="E764" s="56"/>
      <c r="F764" s="56"/>
    </row>
    <row r="765" spans="2:6" s="28" customFormat="1" ht="15.75" customHeight="1">
      <c r="B765" s="56"/>
      <c r="C765" s="56"/>
      <c r="D765" s="56"/>
      <c r="E765" s="56"/>
      <c r="F765" s="56"/>
    </row>
    <row r="766" spans="2:6" s="28" customFormat="1" ht="15.75" customHeight="1">
      <c r="B766" s="56"/>
      <c r="C766" s="56"/>
      <c r="D766" s="56"/>
      <c r="E766" s="56"/>
      <c r="F766" s="56"/>
    </row>
    <row r="767" spans="2:6" s="28" customFormat="1" ht="15.75" customHeight="1">
      <c r="B767" s="56"/>
      <c r="C767" s="56"/>
      <c r="D767" s="56"/>
      <c r="E767" s="56"/>
      <c r="F767" s="56"/>
    </row>
    <row r="768" spans="2:6" s="28" customFormat="1" ht="15.75" customHeight="1">
      <c r="B768" s="56"/>
      <c r="C768" s="56"/>
      <c r="D768" s="56"/>
      <c r="E768" s="56"/>
      <c r="F768" s="56"/>
    </row>
    <row r="769" spans="2:6" s="28" customFormat="1" ht="15.75" customHeight="1">
      <c r="B769" s="56"/>
      <c r="C769" s="56"/>
      <c r="D769" s="56"/>
      <c r="E769" s="56"/>
      <c r="F769" s="56"/>
    </row>
    <row r="770" spans="2:6" s="28" customFormat="1" ht="15.75" customHeight="1">
      <c r="B770" s="56"/>
      <c r="C770" s="56"/>
      <c r="D770" s="56"/>
      <c r="E770" s="56"/>
      <c r="F770" s="56"/>
    </row>
    <row r="771" spans="2:6" s="28" customFormat="1" ht="15.75" customHeight="1">
      <c r="B771" s="56"/>
      <c r="C771" s="56"/>
      <c r="D771" s="56"/>
      <c r="E771" s="56"/>
      <c r="F771" s="56"/>
    </row>
    <row r="772" spans="2:6" s="28" customFormat="1" ht="15.75" customHeight="1">
      <c r="B772" s="56"/>
      <c r="C772" s="56"/>
      <c r="D772" s="56"/>
      <c r="E772" s="56"/>
      <c r="F772" s="56"/>
    </row>
    <row r="773" spans="2:6" s="28" customFormat="1" ht="15.75" customHeight="1">
      <c r="B773" s="56"/>
      <c r="C773" s="56"/>
      <c r="D773" s="56"/>
      <c r="E773" s="56"/>
      <c r="F773" s="56"/>
    </row>
    <row r="774" spans="2:6" s="28" customFormat="1" ht="15.75" customHeight="1">
      <c r="B774" s="56"/>
      <c r="C774" s="56"/>
      <c r="D774" s="56"/>
      <c r="E774" s="56"/>
      <c r="F774" s="56"/>
    </row>
    <row r="775" spans="2:6" s="28" customFormat="1" ht="15.75" customHeight="1">
      <c r="B775" s="56"/>
      <c r="C775" s="56"/>
      <c r="D775" s="56"/>
      <c r="E775" s="56"/>
      <c r="F775" s="56"/>
    </row>
    <row r="776" spans="2:6" s="28" customFormat="1" ht="15.75" customHeight="1">
      <c r="B776" s="56"/>
      <c r="C776" s="56"/>
      <c r="D776" s="56"/>
      <c r="E776" s="56"/>
      <c r="F776" s="56"/>
    </row>
    <row r="777" spans="2:6" s="28" customFormat="1" ht="15.75" customHeight="1">
      <c r="B777" s="56"/>
      <c r="C777" s="56"/>
      <c r="D777" s="56"/>
      <c r="E777" s="56"/>
      <c r="F777" s="56"/>
    </row>
    <row r="778" spans="2:6" s="28" customFormat="1" ht="15.75" customHeight="1">
      <c r="B778" s="56"/>
      <c r="C778" s="56"/>
      <c r="D778" s="56"/>
      <c r="E778" s="56"/>
      <c r="F778" s="56"/>
    </row>
    <row r="779" spans="2:6" s="28" customFormat="1" ht="15.75" customHeight="1">
      <c r="B779" s="56"/>
      <c r="C779" s="56"/>
      <c r="D779" s="56"/>
      <c r="E779" s="56"/>
      <c r="F779" s="56"/>
    </row>
    <row r="780" spans="2:6" s="28" customFormat="1" ht="15.75" customHeight="1">
      <c r="B780" s="56"/>
      <c r="C780" s="56"/>
      <c r="D780" s="56"/>
      <c r="E780" s="56"/>
      <c r="F780" s="56"/>
    </row>
    <row r="781" spans="2:6" s="28" customFormat="1" ht="15.75" customHeight="1">
      <c r="B781" s="56"/>
      <c r="C781" s="56"/>
      <c r="D781" s="56"/>
      <c r="E781" s="56"/>
      <c r="F781" s="56"/>
    </row>
    <row r="782" spans="2:6" s="28" customFormat="1" ht="15.75" customHeight="1">
      <c r="B782" s="56"/>
      <c r="C782" s="56"/>
      <c r="D782" s="56"/>
      <c r="E782" s="56"/>
      <c r="F782" s="56"/>
    </row>
    <row r="783" spans="2:6" s="28" customFormat="1" ht="15.75" customHeight="1">
      <c r="B783" s="56"/>
      <c r="C783" s="56"/>
      <c r="D783" s="56"/>
      <c r="E783" s="56"/>
      <c r="F783" s="56"/>
    </row>
    <row r="784" spans="2:6" s="28" customFormat="1" ht="15.75" customHeight="1">
      <c r="B784" s="56"/>
      <c r="C784" s="56"/>
      <c r="D784" s="56"/>
      <c r="E784" s="56"/>
      <c r="F784" s="56"/>
    </row>
    <row r="785" spans="2:6" s="28" customFormat="1" ht="15.75" customHeight="1">
      <c r="B785" s="56"/>
      <c r="C785" s="56"/>
      <c r="D785" s="56"/>
      <c r="E785" s="56"/>
      <c r="F785" s="56"/>
    </row>
    <row r="786" spans="2:6" s="28" customFormat="1" ht="15.75" customHeight="1">
      <c r="B786" s="56"/>
      <c r="C786" s="56"/>
      <c r="D786" s="56"/>
      <c r="E786" s="56"/>
      <c r="F786" s="56"/>
    </row>
    <row r="787" spans="2:6" s="28" customFormat="1" ht="15.75" customHeight="1">
      <c r="B787" s="56"/>
      <c r="C787" s="56"/>
      <c r="D787" s="56"/>
      <c r="E787" s="56"/>
      <c r="F787" s="56"/>
    </row>
    <row r="788" spans="2:6" s="28" customFormat="1" ht="15.75" customHeight="1">
      <c r="B788" s="56"/>
      <c r="C788" s="56"/>
      <c r="D788" s="56"/>
      <c r="E788" s="56"/>
      <c r="F788" s="56"/>
    </row>
    <row r="789" spans="2:6" s="28" customFormat="1" ht="15.75" customHeight="1">
      <c r="B789" s="56"/>
      <c r="C789" s="56"/>
      <c r="D789" s="56"/>
      <c r="E789" s="56"/>
      <c r="F789" s="56"/>
    </row>
    <row r="790" spans="2:6" s="28" customFormat="1" ht="15.75" customHeight="1">
      <c r="B790" s="56"/>
      <c r="C790" s="56"/>
      <c r="D790" s="56"/>
      <c r="E790" s="56"/>
      <c r="F790" s="56"/>
    </row>
    <row r="791" spans="2:6" s="28" customFormat="1" ht="15.75" customHeight="1">
      <c r="B791" s="56"/>
      <c r="C791" s="56"/>
      <c r="D791" s="56"/>
      <c r="E791" s="56"/>
      <c r="F791" s="56"/>
    </row>
    <row r="792" spans="2:6" s="28" customFormat="1" ht="15.75" customHeight="1">
      <c r="B792" s="56"/>
      <c r="C792" s="56"/>
      <c r="D792" s="56"/>
      <c r="E792" s="56"/>
      <c r="F792" s="56"/>
    </row>
    <row r="793" spans="2:6" s="28" customFormat="1" ht="15.75" customHeight="1">
      <c r="B793" s="56"/>
      <c r="C793" s="56"/>
      <c r="D793" s="56"/>
      <c r="E793" s="56"/>
      <c r="F793" s="56"/>
    </row>
    <row r="794" spans="2:6" s="28" customFormat="1" ht="15.75" customHeight="1">
      <c r="B794" s="56"/>
      <c r="C794" s="56"/>
      <c r="D794" s="56"/>
      <c r="E794" s="56"/>
      <c r="F794" s="56"/>
    </row>
    <row r="795" spans="2:6" s="28" customFormat="1" ht="15.75" customHeight="1">
      <c r="B795" s="56"/>
      <c r="C795" s="56"/>
      <c r="D795" s="56"/>
      <c r="E795" s="56"/>
      <c r="F795" s="56"/>
    </row>
    <row r="796" spans="2:6" s="28" customFormat="1" ht="15.75" customHeight="1">
      <c r="B796" s="56"/>
      <c r="C796" s="56"/>
      <c r="D796" s="56"/>
      <c r="E796" s="56"/>
      <c r="F796" s="56"/>
    </row>
    <row r="797" spans="2:6" s="28" customFormat="1" ht="15.75" customHeight="1">
      <c r="B797" s="56"/>
      <c r="C797" s="56"/>
      <c r="D797" s="56"/>
      <c r="E797" s="56"/>
      <c r="F797" s="56"/>
    </row>
    <row r="798" spans="2:6" s="28" customFormat="1" ht="15.75" customHeight="1">
      <c r="B798" s="56"/>
      <c r="C798" s="56"/>
      <c r="D798" s="56"/>
      <c r="E798" s="56"/>
      <c r="F798" s="56"/>
    </row>
    <row r="799" spans="2:6" s="28" customFormat="1" ht="15.75" customHeight="1">
      <c r="B799" s="56"/>
      <c r="C799" s="56"/>
      <c r="D799" s="56"/>
      <c r="E799" s="56"/>
      <c r="F799" s="56"/>
    </row>
    <row r="800" spans="2:6" s="28" customFormat="1" ht="15.75" customHeight="1">
      <c r="B800" s="56"/>
      <c r="C800" s="56"/>
      <c r="D800" s="56"/>
      <c r="E800" s="56"/>
      <c r="F800" s="56"/>
    </row>
    <row r="801" spans="2:6" s="28" customFormat="1" ht="15.75" customHeight="1">
      <c r="B801" s="56"/>
      <c r="C801" s="56"/>
      <c r="D801" s="56"/>
      <c r="E801" s="56"/>
      <c r="F801" s="56"/>
    </row>
    <row r="802" spans="2:6" s="28" customFormat="1" ht="15.75" customHeight="1">
      <c r="B802" s="56"/>
      <c r="C802" s="56"/>
      <c r="D802" s="56"/>
      <c r="E802" s="56"/>
      <c r="F802" s="56"/>
    </row>
    <row r="803" spans="2:6" s="28" customFormat="1" ht="15.75" customHeight="1">
      <c r="B803" s="56"/>
      <c r="C803" s="56"/>
      <c r="D803" s="56"/>
      <c r="E803" s="56"/>
      <c r="F803" s="56"/>
    </row>
    <row r="804" spans="2:6" s="28" customFormat="1" ht="15.75" customHeight="1">
      <c r="B804" s="56"/>
      <c r="C804" s="56"/>
      <c r="D804" s="56"/>
      <c r="E804" s="56"/>
      <c r="F804" s="56"/>
    </row>
    <row r="805" spans="2:6" s="28" customFormat="1" ht="15.75" customHeight="1">
      <c r="B805" s="56"/>
      <c r="C805" s="56"/>
      <c r="D805" s="56"/>
      <c r="E805" s="56"/>
      <c r="F805" s="56"/>
    </row>
    <row r="806" spans="2:6" s="28" customFormat="1" ht="15.75" customHeight="1">
      <c r="B806" s="56"/>
      <c r="C806" s="56"/>
      <c r="D806" s="56"/>
      <c r="E806" s="56"/>
      <c r="F806" s="56"/>
    </row>
    <row r="807" spans="2:6" s="28" customFormat="1" ht="15.75" customHeight="1">
      <c r="B807" s="56"/>
      <c r="C807" s="56"/>
      <c r="D807" s="56"/>
      <c r="E807" s="56"/>
      <c r="F807" s="56"/>
    </row>
    <row r="808" spans="2:6" s="28" customFormat="1" ht="15.75" customHeight="1">
      <c r="B808" s="56"/>
      <c r="C808" s="56"/>
      <c r="D808" s="56"/>
      <c r="E808" s="56"/>
      <c r="F808" s="56"/>
    </row>
    <row r="809" spans="2:6" s="28" customFormat="1" ht="15.75" customHeight="1">
      <c r="B809" s="56"/>
      <c r="C809" s="56"/>
      <c r="D809" s="56"/>
      <c r="E809" s="56"/>
      <c r="F809" s="56"/>
    </row>
    <row r="810" spans="2:6" s="28" customFormat="1" ht="15.75" customHeight="1">
      <c r="B810" s="56"/>
      <c r="C810" s="56"/>
      <c r="D810" s="56"/>
      <c r="E810" s="56"/>
      <c r="F810" s="56"/>
    </row>
    <row r="811" spans="2:6" s="28" customFormat="1" ht="15.75" customHeight="1">
      <c r="B811" s="56"/>
      <c r="C811" s="56"/>
      <c r="D811" s="56"/>
      <c r="E811" s="56"/>
      <c r="F811" s="56"/>
    </row>
    <row r="812" spans="2:6" s="28" customFormat="1" ht="15.75" customHeight="1">
      <c r="B812" s="56"/>
      <c r="C812" s="56"/>
      <c r="D812" s="56"/>
      <c r="E812" s="56"/>
      <c r="F812" s="56"/>
    </row>
    <row r="813" spans="2:6" s="28" customFormat="1" ht="15.75" customHeight="1">
      <c r="B813" s="56"/>
      <c r="C813" s="56"/>
      <c r="D813" s="56"/>
      <c r="E813" s="56"/>
      <c r="F813" s="56"/>
    </row>
    <row r="814" spans="2:6" s="28" customFormat="1" ht="15.75" customHeight="1">
      <c r="B814" s="56"/>
      <c r="C814" s="56"/>
      <c r="D814" s="56"/>
      <c r="E814" s="56"/>
      <c r="F814" s="56"/>
    </row>
    <row r="815" spans="2:6" s="28" customFormat="1" ht="15.75" customHeight="1">
      <c r="B815" s="56"/>
      <c r="C815" s="56"/>
      <c r="D815" s="56"/>
      <c r="E815" s="56"/>
      <c r="F815" s="56"/>
    </row>
    <row r="816" spans="2:6" s="28" customFormat="1" ht="15.75" customHeight="1">
      <c r="B816" s="56"/>
      <c r="C816" s="56"/>
      <c r="D816" s="56"/>
      <c r="E816" s="56"/>
      <c r="F816" s="56"/>
    </row>
    <row r="817" spans="2:6" s="28" customFormat="1" ht="15.75" customHeight="1">
      <c r="B817" s="56"/>
      <c r="C817" s="56"/>
      <c r="D817" s="56"/>
      <c r="E817" s="56"/>
      <c r="F817" s="56"/>
    </row>
    <row r="818" spans="2:6" s="28" customFormat="1" ht="15.75" customHeight="1">
      <c r="B818" s="56"/>
      <c r="C818" s="56"/>
      <c r="D818" s="56"/>
      <c r="E818" s="56"/>
      <c r="F818" s="56"/>
    </row>
    <row r="819" spans="2:6" s="28" customFormat="1" ht="15.75" customHeight="1">
      <c r="B819" s="56"/>
      <c r="C819" s="56"/>
      <c r="D819" s="56"/>
      <c r="E819" s="56"/>
      <c r="F819" s="56"/>
    </row>
    <row r="820" spans="2:6" s="28" customFormat="1" ht="15.75" customHeight="1">
      <c r="B820" s="56"/>
      <c r="C820" s="56"/>
      <c r="D820" s="56"/>
      <c r="E820" s="56"/>
      <c r="F820" s="56"/>
    </row>
    <row r="821" spans="2:6" s="28" customFormat="1" ht="15.75" customHeight="1">
      <c r="B821" s="56"/>
      <c r="C821" s="56"/>
      <c r="D821" s="56"/>
      <c r="E821" s="56"/>
      <c r="F821" s="56"/>
    </row>
    <row r="822" spans="2:6" s="28" customFormat="1" ht="15.75" customHeight="1">
      <c r="B822" s="56"/>
      <c r="C822" s="56"/>
      <c r="D822" s="56"/>
      <c r="E822" s="56"/>
      <c r="F822" s="56"/>
    </row>
    <row r="823" spans="2:6" s="28" customFormat="1" ht="15.75" customHeight="1">
      <c r="B823" s="56"/>
      <c r="C823" s="56"/>
      <c r="D823" s="56"/>
      <c r="E823" s="56"/>
      <c r="F823" s="56"/>
    </row>
    <row r="824" spans="2:6" s="28" customFormat="1" ht="15.75" customHeight="1">
      <c r="B824" s="56"/>
      <c r="C824" s="56"/>
      <c r="D824" s="56"/>
      <c r="E824" s="56"/>
      <c r="F824" s="56"/>
    </row>
    <row r="825" spans="2:6" s="28" customFormat="1" ht="15.75" customHeight="1">
      <c r="B825" s="56"/>
      <c r="C825" s="56"/>
      <c r="D825" s="56"/>
      <c r="E825" s="56"/>
      <c r="F825" s="56"/>
    </row>
    <row r="826" spans="2:6" s="28" customFormat="1" ht="15.75" customHeight="1">
      <c r="B826" s="56"/>
      <c r="C826" s="56"/>
      <c r="D826" s="56"/>
      <c r="E826" s="56"/>
      <c r="F826" s="56"/>
    </row>
    <row r="827" spans="2:6" s="28" customFormat="1" ht="15.75" customHeight="1">
      <c r="B827" s="56"/>
      <c r="C827" s="56"/>
      <c r="D827" s="56"/>
      <c r="E827" s="56"/>
      <c r="F827" s="56"/>
    </row>
    <row r="828" spans="2:6" s="28" customFormat="1" ht="15.75" customHeight="1">
      <c r="B828" s="56"/>
      <c r="C828" s="56"/>
      <c r="D828" s="56"/>
      <c r="E828" s="56"/>
      <c r="F828" s="56"/>
    </row>
    <row r="829" spans="2:6" s="28" customFormat="1" ht="15.75" customHeight="1">
      <c r="B829" s="56"/>
      <c r="C829" s="56"/>
      <c r="D829" s="56"/>
      <c r="E829" s="56"/>
      <c r="F829" s="56"/>
    </row>
    <row r="830" spans="2:6" s="28" customFormat="1" ht="15.75" customHeight="1">
      <c r="B830" s="56"/>
      <c r="C830" s="56"/>
      <c r="D830" s="56"/>
      <c r="E830" s="56"/>
      <c r="F830" s="56"/>
    </row>
    <row r="831" spans="2:6" s="28" customFormat="1" ht="15.75" customHeight="1">
      <c r="B831" s="56"/>
      <c r="C831" s="56"/>
      <c r="D831" s="56"/>
      <c r="E831" s="56"/>
      <c r="F831" s="56"/>
    </row>
    <row r="832" spans="2:6" s="28" customFormat="1" ht="15.75" customHeight="1">
      <c r="B832" s="56"/>
      <c r="C832" s="56"/>
      <c r="D832" s="56"/>
      <c r="E832" s="56"/>
      <c r="F832" s="56"/>
    </row>
    <row r="833" spans="2:6" s="28" customFormat="1" ht="15.75" customHeight="1">
      <c r="B833" s="56"/>
      <c r="C833" s="56"/>
      <c r="D833" s="56"/>
      <c r="E833" s="56"/>
      <c r="F833" s="56"/>
    </row>
    <row r="834" spans="2:6" s="28" customFormat="1" ht="15.75" customHeight="1">
      <c r="B834" s="56"/>
      <c r="C834" s="56"/>
      <c r="D834" s="56"/>
      <c r="E834" s="56"/>
      <c r="F834" s="56"/>
    </row>
    <row r="835" spans="2:6" s="28" customFormat="1" ht="15.75" customHeight="1">
      <c r="B835" s="56"/>
      <c r="C835" s="56"/>
      <c r="D835" s="56"/>
      <c r="E835" s="56"/>
      <c r="F835" s="56"/>
    </row>
    <row r="836" spans="2:6" s="28" customFormat="1" ht="15.75" customHeight="1">
      <c r="B836" s="56"/>
      <c r="C836" s="56"/>
      <c r="D836" s="56"/>
      <c r="E836" s="56"/>
      <c r="F836" s="56"/>
    </row>
    <row r="837" spans="2:6" s="28" customFormat="1" ht="15.75" customHeight="1">
      <c r="B837" s="56"/>
      <c r="C837" s="56"/>
      <c r="D837" s="56"/>
      <c r="E837" s="56"/>
      <c r="F837" s="56"/>
    </row>
    <row r="838" spans="2:6" s="28" customFormat="1" ht="15.75" customHeight="1">
      <c r="B838" s="56"/>
      <c r="C838" s="56"/>
      <c r="D838" s="56"/>
      <c r="E838" s="56"/>
      <c r="F838" s="56"/>
    </row>
    <row r="839" spans="2:6" s="28" customFormat="1" ht="15.75" customHeight="1">
      <c r="B839" s="56"/>
      <c r="C839" s="56"/>
      <c r="D839" s="56"/>
      <c r="E839" s="56"/>
      <c r="F839" s="56"/>
    </row>
    <row r="840" spans="2:6" s="28" customFormat="1" ht="15.75" customHeight="1">
      <c r="B840" s="56"/>
      <c r="C840" s="56"/>
      <c r="D840" s="56"/>
      <c r="E840" s="56"/>
      <c r="F840" s="56"/>
    </row>
    <row r="841" spans="2:6" s="28" customFormat="1" ht="15.75" customHeight="1">
      <c r="B841" s="56"/>
      <c r="C841" s="56"/>
      <c r="D841" s="56"/>
      <c r="E841" s="56"/>
      <c r="F841" s="56"/>
    </row>
    <row r="842" spans="2:6" s="28" customFormat="1" ht="15.75" customHeight="1">
      <c r="B842" s="56"/>
      <c r="C842" s="56"/>
      <c r="D842" s="56"/>
      <c r="E842" s="56"/>
      <c r="F842" s="56"/>
    </row>
    <row r="843" spans="2:6" s="28" customFormat="1" ht="15.75" customHeight="1">
      <c r="B843" s="56"/>
      <c r="C843" s="56"/>
      <c r="D843" s="56"/>
      <c r="E843" s="56"/>
      <c r="F843" s="56"/>
    </row>
    <row r="844" spans="2:6" s="28" customFormat="1" ht="15.75" customHeight="1">
      <c r="B844" s="56"/>
      <c r="C844" s="56"/>
      <c r="D844" s="56"/>
      <c r="E844" s="56"/>
      <c r="F844" s="56"/>
    </row>
    <row r="845" spans="2:6" s="28" customFormat="1" ht="15.75" customHeight="1">
      <c r="B845" s="56"/>
      <c r="C845" s="56"/>
      <c r="D845" s="56"/>
      <c r="E845" s="56"/>
      <c r="F845" s="56"/>
    </row>
    <row r="846" spans="2:6" s="28" customFormat="1" ht="15.75" customHeight="1">
      <c r="B846" s="56"/>
      <c r="C846" s="56"/>
      <c r="D846" s="56"/>
      <c r="E846" s="56"/>
      <c r="F846" s="56"/>
    </row>
    <row r="847" spans="2:6" s="28" customFormat="1" ht="15.75" customHeight="1">
      <c r="B847" s="56"/>
      <c r="C847" s="56"/>
      <c r="D847" s="56"/>
      <c r="E847" s="56"/>
      <c r="F847" s="56"/>
    </row>
    <row r="848" spans="2:6" s="28" customFormat="1" ht="15.75" customHeight="1">
      <c r="B848" s="56"/>
      <c r="C848" s="56"/>
      <c r="D848" s="56"/>
      <c r="E848" s="56"/>
      <c r="F848" s="56"/>
    </row>
    <row r="849" spans="2:6" s="28" customFormat="1" ht="15.75" customHeight="1">
      <c r="B849" s="56"/>
      <c r="C849" s="56"/>
      <c r="D849" s="56"/>
      <c r="E849" s="56"/>
      <c r="F849" s="56"/>
    </row>
    <row r="850" spans="2:6" s="28" customFormat="1" ht="15.75" customHeight="1">
      <c r="B850" s="56"/>
      <c r="C850" s="56"/>
      <c r="D850" s="56"/>
      <c r="E850" s="56"/>
      <c r="F850" s="56"/>
    </row>
    <row r="851" spans="2:6" s="28" customFormat="1" ht="15.75" customHeight="1">
      <c r="B851" s="56"/>
      <c r="C851" s="56"/>
      <c r="D851" s="56"/>
      <c r="E851" s="56"/>
      <c r="F851" s="56"/>
    </row>
    <row r="852" spans="2:6" s="28" customFormat="1" ht="15.75" customHeight="1">
      <c r="B852" s="56"/>
      <c r="C852" s="56"/>
      <c r="D852" s="56"/>
      <c r="E852" s="56"/>
      <c r="F852" s="56"/>
    </row>
    <row r="853" spans="2:6" s="28" customFormat="1" ht="15.75" customHeight="1">
      <c r="B853" s="56"/>
      <c r="C853" s="56"/>
      <c r="D853" s="56"/>
      <c r="E853" s="56"/>
      <c r="F853" s="56"/>
    </row>
    <row r="854" spans="2:6" s="28" customFormat="1" ht="15.75" customHeight="1">
      <c r="B854" s="56"/>
      <c r="C854" s="56"/>
      <c r="D854" s="56"/>
      <c r="E854" s="56"/>
      <c r="F854" s="56"/>
    </row>
    <row r="855" spans="2:6" s="28" customFormat="1" ht="15.75" customHeight="1">
      <c r="B855" s="56"/>
      <c r="C855" s="56"/>
      <c r="D855" s="56"/>
      <c r="E855" s="56"/>
      <c r="F855" s="56"/>
    </row>
    <row r="856" spans="2:6" s="28" customFormat="1" ht="15.75" customHeight="1">
      <c r="B856" s="56"/>
      <c r="C856" s="56"/>
      <c r="D856" s="56"/>
      <c r="E856" s="56"/>
      <c r="F856" s="56"/>
    </row>
    <row r="857" spans="2:6" s="28" customFormat="1" ht="15.75" customHeight="1">
      <c r="B857" s="56"/>
      <c r="C857" s="56"/>
      <c r="D857" s="56"/>
      <c r="E857" s="56"/>
      <c r="F857" s="56"/>
    </row>
    <row r="858" spans="2:6" s="28" customFormat="1" ht="15.75" customHeight="1">
      <c r="B858" s="56"/>
      <c r="C858" s="56"/>
      <c r="D858" s="56"/>
      <c r="E858" s="56"/>
      <c r="F858" s="56"/>
    </row>
    <row r="859" spans="2:6" s="28" customFormat="1" ht="15.75" customHeight="1">
      <c r="B859" s="56"/>
      <c r="C859" s="56"/>
      <c r="D859" s="56"/>
      <c r="E859" s="56"/>
      <c r="F859" s="56"/>
    </row>
    <row r="860" spans="2:6" s="28" customFormat="1" ht="15.75" customHeight="1">
      <c r="B860" s="56"/>
      <c r="C860" s="56"/>
      <c r="D860" s="56"/>
      <c r="E860" s="56"/>
      <c r="F860" s="56"/>
    </row>
    <row r="861" spans="2:6" s="28" customFormat="1" ht="15.75" customHeight="1">
      <c r="B861" s="56"/>
      <c r="C861" s="56"/>
      <c r="D861" s="56"/>
      <c r="E861" s="56"/>
      <c r="F861" s="56"/>
    </row>
    <row r="862" spans="2:6" s="28" customFormat="1" ht="15.75" customHeight="1">
      <c r="B862" s="56"/>
      <c r="C862" s="56"/>
      <c r="D862" s="56"/>
      <c r="E862" s="56"/>
      <c r="F862" s="56"/>
    </row>
    <row r="863" spans="2:6" s="28" customFormat="1" ht="15.75" customHeight="1">
      <c r="B863" s="56"/>
      <c r="C863" s="56"/>
      <c r="D863" s="56"/>
      <c r="E863" s="56"/>
      <c r="F863" s="56"/>
    </row>
    <row r="864" spans="2:6" s="28" customFormat="1" ht="15.75" customHeight="1">
      <c r="B864" s="56"/>
      <c r="C864" s="56"/>
      <c r="D864" s="56"/>
      <c r="E864" s="56"/>
      <c r="F864" s="56"/>
    </row>
    <row r="865" spans="2:6" s="28" customFormat="1" ht="15.75" customHeight="1">
      <c r="B865" s="56"/>
      <c r="C865" s="56"/>
      <c r="D865" s="56"/>
      <c r="E865" s="56"/>
      <c r="F865" s="56"/>
    </row>
    <row r="866" spans="2:6" s="28" customFormat="1" ht="15.75" customHeight="1">
      <c r="B866" s="56"/>
      <c r="C866" s="56"/>
      <c r="D866" s="56"/>
      <c r="E866" s="56"/>
      <c r="F866" s="56"/>
    </row>
    <row r="867" spans="2:6" s="28" customFormat="1" ht="15.75" customHeight="1">
      <c r="B867" s="56"/>
      <c r="C867" s="56"/>
      <c r="D867" s="56"/>
      <c r="E867" s="56"/>
      <c r="F867" s="56"/>
    </row>
    <row r="868" spans="2:6" s="28" customFormat="1" ht="15.75" customHeight="1">
      <c r="B868" s="56"/>
      <c r="C868" s="56"/>
      <c r="D868" s="56"/>
      <c r="E868" s="56"/>
      <c r="F868" s="56"/>
    </row>
    <row r="869" spans="2:6" s="28" customFormat="1" ht="15.75" customHeight="1">
      <c r="B869" s="56"/>
      <c r="C869" s="56"/>
      <c r="D869" s="56"/>
      <c r="E869" s="56"/>
      <c r="F869" s="56"/>
    </row>
    <row r="870" spans="2:6" s="28" customFormat="1" ht="15.75" customHeight="1">
      <c r="B870" s="56"/>
      <c r="C870" s="56"/>
      <c r="D870" s="56"/>
      <c r="E870" s="56"/>
      <c r="F870" s="56"/>
    </row>
    <row r="871" spans="2:6" s="28" customFormat="1" ht="15.75" customHeight="1">
      <c r="B871" s="56"/>
      <c r="C871" s="56"/>
      <c r="D871" s="56"/>
      <c r="E871" s="56"/>
      <c r="F871" s="56"/>
    </row>
    <row r="872" spans="2:6" s="28" customFormat="1" ht="15.75" customHeight="1">
      <c r="B872" s="56"/>
      <c r="C872" s="56"/>
      <c r="D872" s="56"/>
      <c r="E872" s="56"/>
      <c r="F872" s="56"/>
    </row>
    <row r="873" spans="2:6" s="28" customFormat="1" ht="15.75" customHeight="1">
      <c r="B873" s="56"/>
      <c r="C873" s="56"/>
      <c r="D873" s="56"/>
      <c r="E873" s="56"/>
      <c r="F873" s="56"/>
    </row>
    <row r="874" spans="2:6" s="28" customFormat="1" ht="15.75" customHeight="1">
      <c r="B874" s="56"/>
      <c r="C874" s="56"/>
      <c r="D874" s="56"/>
      <c r="E874" s="56"/>
      <c r="F874" s="56"/>
    </row>
    <row r="875" spans="2:6" s="28" customFormat="1" ht="15.75" customHeight="1">
      <c r="B875" s="56"/>
      <c r="C875" s="56"/>
      <c r="D875" s="56"/>
      <c r="E875" s="56"/>
      <c r="F875" s="56"/>
    </row>
    <row r="876" spans="2:6" s="28" customFormat="1" ht="15.75" customHeight="1">
      <c r="B876" s="56"/>
      <c r="C876" s="56"/>
      <c r="D876" s="56"/>
      <c r="E876" s="56"/>
      <c r="F876" s="56"/>
    </row>
    <row r="877" spans="2:6" s="28" customFormat="1" ht="15.75" customHeight="1">
      <c r="B877" s="56"/>
      <c r="C877" s="56"/>
      <c r="D877" s="56"/>
      <c r="E877" s="56"/>
      <c r="F877" s="56"/>
    </row>
    <row r="878" spans="2:6" s="28" customFormat="1" ht="15.75" customHeight="1">
      <c r="B878" s="56"/>
      <c r="C878" s="56"/>
      <c r="D878" s="56"/>
      <c r="E878" s="56"/>
      <c r="F878" s="56"/>
    </row>
    <row r="879" spans="2:6" s="28" customFormat="1" ht="15.75" customHeight="1">
      <c r="B879" s="56"/>
      <c r="C879" s="56"/>
      <c r="D879" s="56"/>
      <c r="E879" s="56"/>
      <c r="F879" s="56"/>
    </row>
    <row r="880" spans="2:6" s="28" customFormat="1" ht="15.75" customHeight="1">
      <c r="B880" s="56"/>
      <c r="C880" s="56"/>
      <c r="D880" s="56"/>
      <c r="E880" s="56"/>
      <c r="F880" s="56"/>
    </row>
    <row r="881" spans="2:6" s="28" customFormat="1" ht="15.75" customHeight="1">
      <c r="B881" s="56"/>
      <c r="C881" s="56"/>
      <c r="D881" s="56"/>
      <c r="E881" s="56"/>
      <c r="F881" s="56"/>
    </row>
    <row r="882" spans="2:6" s="28" customFormat="1" ht="15.75" customHeight="1">
      <c r="B882" s="56"/>
      <c r="C882" s="56"/>
      <c r="D882" s="56"/>
      <c r="E882" s="56"/>
      <c r="F882" s="56"/>
    </row>
    <row r="883" spans="2:6" s="28" customFormat="1" ht="15.75" customHeight="1">
      <c r="B883" s="56"/>
      <c r="C883" s="56"/>
      <c r="D883" s="56"/>
      <c r="E883" s="56"/>
      <c r="F883" s="56"/>
    </row>
    <row r="884" spans="2:6" s="28" customFormat="1" ht="15.75" customHeight="1">
      <c r="B884" s="56"/>
      <c r="C884" s="56"/>
      <c r="D884" s="56"/>
      <c r="E884" s="56"/>
      <c r="F884" s="56"/>
    </row>
    <row r="885" spans="2:6" s="28" customFormat="1" ht="15.75" customHeight="1">
      <c r="B885" s="56"/>
      <c r="C885" s="56"/>
      <c r="D885" s="56"/>
      <c r="E885" s="56"/>
      <c r="F885" s="56"/>
    </row>
    <row r="886" spans="2:6" s="28" customFormat="1" ht="15.75" customHeight="1">
      <c r="B886" s="56"/>
      <c r="C886" s="56"/>
      <c r="D886" s="56"/>
      <c r="E886" s="56"/>
      <c r="F886" s="56"/>
    </row>
    <row r="887" spans="2:6" s="28" customFormat="1" ht="15.75" customHeight="1">
      <c r="B887" s="56"/>
      <c r="C887" s="56"/>
      <c r="D887" s="56"/>
      <c r="E887" s="56"/>
      <c r="F887" s="56"/>
    </row>
    <row r="888" spans="2:6" s="28" customFormat="1" ht="15.75" customHeight="1">
      <c r="B888" s="56"/>
      <c r="C888" s="56"/>
      <c r="D888" s="56"/>
      <c r="E888" s="56"/>
      <c r="F888" s="56"/>
    </row>
    <row r="889" spans="2:6" s="28" customFormat="1" ht="15.75" customHeight="1">
      <c r="B889" s="56"/>
      <c r="C889" s="56"/>
      <c r="D889" s="56"/>
      <c r="E889" s="56"/>
      <c r="F889" s="56"/>
    </row>
    <row r="890" spans="2:6" s="28" customFormat="1" ht="15.75" customHeight="1">
      <c r="B890" s="56"/>
      <c r="C890" s="56"/>
      <c r="D890" s="56"/>
      <c r="E890" s="56"/>
      <c r="F890" s="56"/>
    </row>
    <row r="891" spans="2:6" s="28" customFormat="1" ht="15.75" customHeight="1">
      <c r="B891" s="56"/>
      <c r="C891" s="56"/>
      <c r="D891" s="56"/>
      <c r="E891" s="56"/>
      <c r="F891" s="56"/>
    </row>
    <row r="892" spans="2:6" s="28" customFormat="1" ht="15.75" customHeight="1">
      <c r="B892" s="56"/>
      <c r="C892" s="56"/>
      <c r="D892" s="56"/>
      <c r="E892" s="56"/>
      <c r="F892" s="56"/>
    </row>
    <row r="893" spans="2:6" s="28" customFormat="1" ht="15.75" customHeight="1">
      <c r="B893" s="56"/>
      <c r="C893" s="56"/>
      <c r="D893" s="56"/>
      <c r="E893" s="56"/>
      <c r="F893" s="56"/>
    </row>
    <row r="894" spans="2:6" s="28" customFormat="1" ht="15.75" customHeight="1">
      <c r="B894" s="56"/>
      <c r="C894" s="56"/>
      <c r="D894" s="56"/>
      <c r="E894" s="56"/>
      <c r="F894" s="56"/>
    </row>
    <row r="895" spans="2:6" s="28" customFormat="1" ht="15.75" customHeight="1">
      <c r="B895" s="56"/>
      <c r="C895" s="56"/>
      <c r="D895" s="56"/>
      <c r="E895" s="56"/>
      <c r="F895" s="56"/>
    </row>
    <row r="896" spans="2:6" s="28" customFormat="1" ht="15.75" customHeight="1">
      <c r="B896" s="56"/>
      <c r="C896" s="56"/>
      <c r="D896" s="56"/>
      <c r="E896" s="56"/>
      <c r="F896" s="56"/>
    </row>
    <row r="897" spans="2:6" s="28" customFormat="1" ht="15.75" customHeight="1">
      <c r="B897" s="56"/>
      <c r="C897" s="56"/>
      <c r="D897" s="56"/>
      <c r="E897" s="56"/>
      <c r="F897" s="56"/>
    </row>
    <row r="898" spans="2:6" s="28" customFormat="1" ht="15.75" customHeight="1">
      <c r="B898" s="56"/>
      <c r="C898" s="56"/>
      <c r="D898" s="56"/>
      <c r="E898" s="56"/>
      <c r="F898" s="56"/>
    </row>
    <row r="899" spans="2:6" s="28" customFormat="1" ht="15.75" customHeight="1">
      <c r="B899" s="56"/>
      <c r="C899" s="56"/>
      <c r="D899" s="56"/>
      <c r="E899" s="56"/>
      <c r="F899" s="56"/>
    </row>
    <row r="900" spans="2:6" s="28" customFormat="1" ht="15.75" customHeight="1">
      <c r="B900" s="56"/>
      <c r="C900" s="56"/>
      <c r="D900" s="56"/>
      <c r="E900" s="56"/>
      <c r="F900" s="56"/>
    </row>
    <row r="901" spans="2:6" s="28" customFormat="1" ht="15.75" customHeight="1">
      <c r="B901" s="56"/>
      <c r="C901" s="56"/>
      <c r="D901" s="56"/>
      <c r="E901" s="56"/>
      <c r="F901" s="56"/>
    </row>
    <row r="902" spans="2:6" s="28" customFormat="1" ht="15.75" customHeight="1">
      <c r="B902" s="56"/>
      <c r="C902" s="56"/>
      <c r="D902" s="56"/>
      <c r="E902" s="56"/>
      <c r="F902" s="56"/>
    </row>
    <row r="903" spans="2:6" s="28" customFormat="1" ht="15.75" customHeight="1">
      <c r="B903" s="56"/>
      <c r="C903" s="56"/>
      <c r="D903" s="56"/>
      <c r="E903" s="56"/>
      <c r="F903" s="56"/>
    </row>
    <row r="904" spans="2:6" s="28" customFormat="1" ht="15.75" customHeight="1">
      <c r="B904" s="56"/>
      <c r="C904" s="56"/>
      <c r="D904" s="56"/>
      <c r="E904" s="56"/>
      <c r="F904" s="56"/>
    </row>
    <row r="905" spans="2:6" s="28" customFormat="1" ht="15.75" customHeight="1">
      <c r="B905" s="56"/>
      <c r="C905" s="56"/>
      <c r="D905" s="56"/>
      <c r="E905" s="56"/>
      <c r="F905" s="56"/>
    </row>
    <row r="906" spans="2:6" s="28" customFormat="1" ht="15.75" customHeight="1">
      <c r="B906" s="56"/>
      <c r="C906" s="56"/>
      <c r="D906" s="56"/>
      <c r="E906" s="56"/>
      <c r="F906" s="56"/>
    </row>
    <row r="907" spans="2:6" s="28" customFormat="1" ht="15.75" customHeight="1">
      <c r="B907" s="56"/>
      <c r="C907" s="56"/>
      <c r="D907" s="56"/>
      <c r="E907" s="56"/>
      <c r="F907" s="56"/>
    </row>
    <row r="908" spans="2:6" s="28" customFormat="1" ht="15.75" customHeight="1">
      <c r="B908" s="56"/>
      <c r="C908" s="56"/>
      <c r="D908" s="56"/>
      <c r="E908" s="56"/>
      <c r="F908" s="56"/>
    </row>
    <row r="909" spans="2:6" s="28" customFormat="1" ht="15.75" customHeight="1">
      <c r="B909" s="56"/>
      <c r="C909" s="56"/>
      <c r="D909" s="56"/>
      <c r="E909" s="56"/>
      <c r="F909" s="56"/>
    </row>
    <row r="910" spans="2:6" s="28" customFormat="1" ht="15.75" customHeight="1">
      <c r="B910" s="56"/>
      <c r="C910" s="56"/>
      <c r="D910" s="56"/>
      <c r="E910" s="56"/>
      <c r="F910" s="56"/>
    </row>
    <row r="911" spans="2:6" s="28" customFormat="1" ht="15.75" customHeight="1">
      <c r="B911" s="56"/>
      <c r="C911" s="56"/>
      <c r="D911" s="56"/>
      <c r="E911" s="56"/>
      <c r="F911" s="56"/>
    </row>
    <row r="912" spans="2:6" s="28" customFormat="1" ht="15.75" customHeight="1">
      <c r="B912" s="56"/>
      <c r="C912" s="56"/>
      <c r="D912" s="56"/>
      <c r="E912" s="56"/>
      <c r="F912" s="56"/>
    </row>
    <row r="913" spans="2:6" s="28" customFormat="1" ht="15.75" customHeight="1">
      <c r="B913" s="56"/>
      <c r="C913" s="56"/>
      <c r="D913" s="56"/>
      <c r="E913" s="56"/>
      <c r="F913" s="56"/>
    </row>
    <row r="914" spans="2:6" s="28" customFormat="1" ht="15.75" customHeight="1">
      <c r="B914" s="56"/>
      <c r="C914" s="56"/>
      <c r="D914" s="56"/>
      <c r="E914" s="56"/>
      <c r="F914" s="56"/>
    </row>
    <row r="915" spans="2:6" s="28" customFormat="1" ht="15.75" customHeight="1">
      <c r="B915" s="56"/>
      <c r="C915" s="56"/>
      <c r="D915" s="56"/>
      <c r="E915" s="56"/>
      <c r="F915" s="56"/>
    </row>
    <row r="916" spans="2:6" s="28" customFormat="1" ht="15.75" customHeight="1">
      <c r="B916" s="56"/>
      <c r="C916" s="56"/>
      <c r="D916" s="56"/>
      <c r="E916" s="56"/>
      <c r="F916" s="56"/>
    </row>
    <row r="917" spans="2:6" s="28" customFormat="1" ht="15.75" customHeight="1">
      <c r="B917" s="56"/>
      <c r="C917" s="56"/>
      <c r="D917" s="56"/>
      <c r="E917" s="56"/>
      <c r="F917" s="56"/>
    </row>
    <row r="918" spans="2:6" s="28" customFormat="1" ht="15.75" customHeight="1">
      <c r="B918" s="56"/>
      <c r="C918" s="56"/>
      <c r="D918" s="56"/>
      <c r="E918" s="56"/>
      <c r="F918" s="56"/>
    </row>
    <row r="919" spans="2:6" s="28" customFormat="1" ht="15.75" customHeight="1">
      <c r="B919" s="56"/>
      <c r="C919" s="56"/>
      <c r="D919" s="56"/>
      <c r="E919" s="56"/>
      <c r="F919" s="56"/>
    </row>
    <row r="920" spans="2:6" s="28" customFormat="1" ht="15.75" customHeight="1">
      <c r="B920" s="56"/>
      <c r="C920" s="56"/>
      <c r="D920" s="56"/>
      <c r="E920" s="56"/>
      <c r="F920" s="56"/>
    </row>
    <row r="921" spans="2:6" s="28" customFormat="1" ht="15.75" customHeight="1">
      <c r="B921" s="56"/>
      <c r="C921" s="56"/>
      <c r="D921" s="56"/>
      <c r="E921" s="56"/>
      <c r="F921" s="56"/>
    </row>
    <row r="922" spans="2:6" s="28" customFormat="1" ht="15.75" customHeight="1">
      <c r="B922" s="56"/>
      <c r="C922" s="56"/>
      <c r="D922" s="56"/>
      <c r="E922" s="56"/>
      <c r="F922" s="56"/>
    </row>
    <row r="923" spans="2:6" s="28" customFormat="1" ht="15.75" customHeight="1">
      <c r="B923" s="56"/>
      <c r="C923" s="56"/>
      <c r="D923" s="56"/>
      <c r="E923" s="56"/>
      <c r="F923" s="56"/>
    </row>
    <row r="924" spans="2:6" s="28" customFormat="1" ht="15.75" customHeight="1">
      <c r="B924" s="56"/>
      <c r="C924" s="56"/>
      <c r="D924" s="56"/>
      <c r="E924" s="56"/>
      <c r="F924" s="56"/>
    </row>
    <row r="925" spans="2:6" s="28" customFormat="1" ht="15.75" customHeight="1">
      <c r="B925" s="56"/>
      <c r="C925" s="56"/>
      <c r="D925" s="56"/>
      <c r="E925" s="56"/>
      <c r="F925" s="56"/>
    </row>
    <row r="926" spans="2:6" s="28" customFormat="1" ht="15.75" customHeight="1">
      <c r="B926" s="56"/>
      <c r="C926" s="56"/>
      <c r="D926" s="56"/>
      <c r="E926" s="56"/>
      <c r="F926" s="56"/>
    </row>
    <row r="927" spans="2:6" s="28" customFormat="1" ht="15.75" customHeight="1">
      <c r="B927" s="56"/>
      <c r="C927" s="56"/>
      <c r="D927" s="56"/>
      <c r="E927" s="56"/>
      <c r="F927" s="56"/>
    </row>
    <row r="928" spans="2:6" s="28" customFormat="1" ht="15.75" customHeight="1">
      <c r="B928" s="56"/>
      <c r="C928" s="56"/>
      <c r="D928" s="56"/>
      <c r="E928" s="56"/>
      <c r="F928" s="56"/>
    </row>
    <row r="929" spans="2:6" s="28" customFormat="1" ht="15.75" customHeight="1">
      <c r="B929" s="56"/>
      <c r="C929" s="56"/>
      <c r="D929" s="56"/>
      <c r="E929" s="56"/>
      <c r="F929" s="56"/>
    </row>
    <row r="930" spans="2:6" s="28" customFormat="1" ht="15.75" customHeight="1">
      <c r="B930" s="56"/>
      <c r="C930" s="56"/>
      <c r="D930" s="56"/>
      <c r="E930" s="56"/>
      <c r="F930" s="56"/>
    </row>
    <row r="931" spans="2:6" s="28" customFormat="1" ht="15.75" customHeight="1">
      <c r="B931" s="56"/>
      <c r="C931" s="56"/>
      <c r="D931" s="56"/>
      <c r="E931" s="56"/>
      <c r="F931" s="56"/>
    </row>
    <row r="932" spans="2:6" s="28" customFormat="1" ht="15.75" customHeight="1">
      <c r="B932" s="56"/>
      <c r="C932" s="56"/>
      <c r="D932" s="56"/>
      <c r="E932" s="56"/>
      <c r="F932" s="56"/>
    </row>
    <row r="933" spans="2:6" s="28" customFormat="1" ht="15.75" customHeight="1">
      <c r="B933" s="56"/>
      <c r="C933" s="56"/>
      <c r="D933" s="56"/>
      <c r="E933" s="56"/>
      <c r="F933" s="56"/>
    </row>
    <row r="934" spans="2:6" s="28" customFormat="1" ht="15.75" customHeight="1">
      <c r="B934" s="56"/>
      <c r="C934" s="56"/>
      <c r="D934" s="56"/>
      <c r="E934" s="56"/>
      <c r="F934" s="56"/>
    </row>
    <row r="935" spans="2:6" s="28" customFormat="1" ht="15.75" customHeight="1">
      <c r="B935" s="56"/>
      <c r="C935" s="56"/>
      <c r="D935" s="56"/>
      <c r="E935" s="56"/>
      <c r="F935" s="56"/>
    </row>
    <row r="936" spans="2:6" s="28" customFormat="1" ht="15.75" customHeight="1">
      <c r="B936" s="56"/>
      <c r="C936" s="56"/>
      <c r="D936" s="56"/>
      <c r="E936" s="56"/>
      <c r="F936" s="56"/>
    </row>
    <row r="937" spans="2:6" s="28" customFormat="1" ht="15.75" customHeight="1">
      <c r="B937" s="56"/>
      <c r="C937" s="56"/>
      <c r="D937" s="56"/>
      <c r="E937" s="56"/>
      <c r="F937" s="56"/>
    </row>
    <row r="938" spans="2:6" s="28" customFormat="1" ht="15.75" customHeight="1">
      <c r="B938" s="56"/>
      <c r="C938" s="56"/>
      <c r="D938" s="56"/>
      <c r="E938" s="56"/>
      <c r="F938" s="56"/>
    </row>
    <row r="939" spans="2:6" s="28" customFormat="1" ht="15.75" customHeight="1">
      <c r="B939" s="56"/>
      <c r="C939" s="56"/>
      <c r="D939" s="56"/>
      <c r="E939" s="56"/>
      <c r="F939" s="56"/>
    </row>
    <row r="940" spans="2:6" s="28" customFormat="1" ht="15.75" customHeight="1">
      <c r="B940" s="56"/>
      <c r="C940" s="56"/>
      <c r="D940" s="56"/>
      <c r="E940" s="56"/>
      <c r="F940" s="56"/>
    </row>
    <row r="941" spans="2:6" s="28" customFormat="1" ht="15.75" customHeight="1">
      <c r="B941" s="56"/>
      <c r="C941" s="56"/>
      <c r="D941" s="56"/>
      <c r="E941" s="56"/>
      <c r="F941" s="56"/>
    </row>
    <row r="942" spans="2:6" s="28" customFormat="1" ht="15.75" customHeight="1">
      <c r="B942" s="56"/>
      <c r="C942" s="56"/>
      <c r="D942" s="56"/>
      <c r="E942" s="56"/>
      <c r="F942" s="56"/>
    </row>
    <row r="943" spans="2:6" s="28" customFormat="1" ht="15.75" customHeight="1">
      <c r="B943" s="56"/>
      <c r="C943" s="56"/>
      <c r="D943" s="56"/>
      <c r="E943" s="56"/>
      <c r="F943" s="56"/>
    </row>
    <row r="944" spans="2:6" s="28" customFormat="1" ht="15.75" customHeight="1">
      <c r="B944" s="56"/>
      <c r="C944" s="56"/>
      <c r="D944" s="56"/>
      <c r="E944" s="56"/>
      <c r="F944" s="56"/>
    </row>
    <row r="945" spans="2:6" s="28" customFormat="1" ht="15.75" customHeight="1">
      <c r="B945" s="56"/>
      <c r="C945" s="56"/>
      <c r="D945" s="56"/>
      <c r="E945" s="56"/>
      <c r="F945" s="56"/>
    </row>
    <row r="946" spans="2:6" s="28" customFormat="1" ht="15.75" customHeight="1">
      <c r="B946" s="56"/>
      <c r="C946" s="56"/>
      <c r="D946" s="56"/>
      <c r="E946" s="56"/>
      <c r="F946" s="56"/>
    </row>
    <row r="947" spans="2:6" s="28" customFormat="1" ht="15.75" customHeight="1">
      <c r="B947" s="56"/>
      <c r="C947" s="56"/>
      <c r="D947" s="56"/>
      <c r="E947" s="56"/>
      <c r="F947" s="56"/>
    </row>
    <row r="948" spans="2:6" s="28" customFormat="1" ht="15.75" customHeight="1">
      <c r="B948" s="56"/>
      <c r="C948" s="56"/>
      <c r="D948" s="56"/>
      <c r="E948" s="56"/>
      <c r="F948" s="56"/>
    </row>
    <row r="949" spans="2:6" s="28" customFormat="1" ht="15.75" customHeight="1">
      <c r="B949" s="56"/>
      <c r="C949" s="56"/>
      <c r="D949" s="56"/>
      <c r="E949" s="56"/>
      <c r="F949" s="56"/>
    </row>
    <row r="950" spans="2:6" s="28" customFormat="1" ht="15.75" customHeight="1">
      <c r="B950" s="56"/>
      <c r="C950" s="56"/>
      <c r="D950" s="56"/>
      <c r="E950" s="56"/>
      <c r="F950" s="56"/>
    </row>
    <row r="951" spans="2:6" s="28" customFormat="1" ht="15.75" customHeight="1">
      <c r="B951" s="56"/>
      <c r="C951" s="56"/>
      <c r="D951" s="56"/>
      <c r="E951" s="56"/>
      <c r="F951" s="56"/>
    </row>
    <row r="952" spans="2:6" s="28" customFormat="1" ht="15.75" customHeight="1">
      <c r="B952" s="56"/>
      <c r="C952" s="56"/>
      <c r="D952" s="56"/>
      <c r="E952" s="56"/>
      <c r="F952" s="56"/>
    </row>
    <row r="953" spans="2:6" s="28" customFormat="1" ht="15.75" customHeight="1">
      <c r="B953" s="56"/>
      <c r="C953" s="56"/>
      <c r="D953" s="56"/>
      <c r="E953" s="56"/>
      <c r="F953" s="56"/>
    </row>
    <row r="954" spans="2:6" s="28" customFormat="1" ht="15.75" customHeight="1">
      <c r="B954" s="56"/>
      <c r="C954" s="56"/>
      <c r="D954" s="56"/>
      <c r="E954" s="56"/>
      <c r="F954" s="56"/>
    </row>
    <row r="955" spans="2:6" s="28" customFormat="1" ht="15.75" customHeight="1">
      <c r="B955" s="56"/>
      <c r="C955" s="56"/>
      <c r="D955" s="56"/>
      <c r="E955" s="56"/>
      <c r="F955" s="56"/>
    </row>
    <row r="956" spans="2:6" s="28" customFormat="1" ht="15.75" customHeight="1">
      <c r="B956" s="56"/>
      <c r="C956" s="56"/>
      <c r="D956" s="56"/>
      <c r="E956" s="56"/>
      <c r="F956" s="56"/>
    </row>
    <row r="957" spans="2:6" s="28" customFormat="1" ht="15.75" customHeight="1">
      <c r="B957" s="56"/>
      <c r="C957" s="56"/>
      <c r="D957" s="56"/>
      <c r="E957" s="56"/>
      <c r="F957" s="56"/>
    </row>
    <row r="958" spans="2:6" s="28" customFormat="1" ht="15.75" customHeight="1">
      <c r="B958" s="56"/>
      <c r="C958" s="56"/>
      <c r="D958" s="56"/>
      <c r="E958" s="56"/>
      <c r="F958" s="56"/>
    </row>
    <row r="959" spans="2:6" s="28" customFormat="1" ht="15.75" customHeight="1">
      <c r="B959" s="56"/>
      <c r="C959" s="56"/>
      <c r="D959" s="56"/>
      <c r="E959" s="56"/>
      <c r="F959" s="56"/>
    </row>
    <row r="960" spans="2:6" s="28" customFormat="1" ht="15.75" customHeight="1">
      <c r="B960" s="56"/>
      <c r="C960" s="56"/>
      <c r="D960" s="56"/>
      <c r="E960" s="56"/>
      <c r="F960" s="56"/>
    </row>
    <row r="961" spans="2:6" s="28" customFormat="1" ht="15.75" customHeight="1">
      <c r="B961" s="56"/>
      <c r="C961" s="56"/>
      <c r="D961" s="56"/>
      <c r="E961" s="56"/>
      <c r="F961" s="56"/>
    </row>
    <row r="962" spans="2:6" s="28" customFormat="1" ht="15.75" customHeight="1">
      <c r="B962" s="56"/>
      <c r="C962" s="56"/>
      <c r="D962" s="56"/>
      <c r="E962" s="56"/>
      <c r="F962" s="56"/>
    </row>
    <row r="963" spans="2:6" s="28" customFormat="1" ht="15.75" customHeight="1">
      <c r="B963" s="56"/>
      <c r="C963" s="56"/>
      <c r="D963" s="56"/>
      <c r="E963" s="56"/>
      <c r="F963" s="56"/>
    </row>
    <row r="964" spans="2:6" s="28" customFormat="1" ht="15.75" customHeight="1">
      <c r="B964" s="56"/>
      <c r="C964" s="56"/>
      <c r="D964" s="56"/>
      <c r="E964" s="56"/>
      <c r="F964" s="56"/>
    </row>
    <row r="965" spans="2:6" s="28" customFormat="1" ht="15.75" customHeight="1">
      <c r="B965" s="56"/>
      <c r="C965" s="56"/>
      <c r="D965" s="56"/>
      <c r="E965" s="56"/>
      <c r="F965" s="56"/>
    </row>
    <row r="966" spans="2:6" s="28" customFormat="1" ht="15.75" customHeight="1">
      <c r="B966" s="56"/>
      <c r="C966" s="56"/>
      <c r="D966" s="56"/>
      <c r="E966" s="56"/>
      <c r="F966" s="56"/>
    </row>
    <row r="967" spans="2:6" s="28" customFormat="1" ht="15.75" customHeight="1">
      <c r="B967" s="56"/>
      <c r="C967" s="56"/>
      <c r="D967" s="56"/>
      <c r="E967" s="56"/>
      <c r="F967" s="56"/>
    </row>
    <row r="968" spans="2:6" s="28" customFormat="1" ht="15.75" customHeight="1">
      <c r="B968" s="56"/>
      <c r="C968" s="56"/>
      <c r="D968" s="56"/>
      <c r="E968" s="56"/>
      <c r="F968" s="56"/>
    </row>
    <row r="969" spans="2:6" s="28" customFormat="1" ht="15.75" customHeight="1">
      <c r="B969" s="56"/>
      <c r="C969" s="56"/>
      <c r="D969" s="56"/>
      <c r="E969" s="56"/>
      <c r="F969" s="56"/>
    </row>
    <row r="970" spans="2:6" s="28" customFormat="1" ht="15.75" customHeight="1">
      <c r="B970" s="56"/>
      <c r="C970" s="56"/>
      <c r="D970" s="56"/>
      <c r="E970" s="56"/>
      <c r="F970" s="56"/>
    </row>
    <row r="971" spans="2:6" s="28" customFormat="1" ht="15.75" customHeight="1">
      <c r="B971" s="56"/>
      <c r="C971" s="56"/>
      <c r="D971" s="56"/>
      <c r="E971" s="56"/>
      <c r="F971" s="56"/>
    </row>
    <row r="972" spans="2:6" s="28" customFormat="1" ht="15.75" customHeight="1">
      <c r="B972" s="56"/>
      <c r="C972" s="56"/>
      <c r="D972" s="56"/>
      <c r="E972" s="56"/>
      <c r="F972" s="56"/>
    </row>
    <row r="973" spans="2:6" s="28" customFormat="1" ht="15.75" customHeight="1">
      <c r="B973" s="56"/>
      <c r="C973" s="56"/>
      <c r="D973" s="56"/>
      <c r="E973" s="56"/>
      <c r="F973" s="56"/>
    </row>
    <row r="974" spans="2:6" s="28" customFormat="1" ht="15.75" customHeight="1">
      <c r="B974" s="56"/>
      <c r="C974" s="56"/>
      <c r="D974" s="56"/>
      <c r="E974" s="56"/>
      <c r="F974" s="56"/>
    </row>
    <row r="975" spans="2:6" s="28" customFormat="1" ht="15.75" customHeight="1">
      <c r="B975" s="56"/>
      <c r="C975" s="56"/>
      <c r="D975" s="56"/>
      <c r="E975" s="56"/>
      <c r="F975" s="56"/>
    </row>
    <row r="976" spans="2:6" s="28" customFormat="1" ht="15.75" customHeight="1">
      <c r="B976" s="56"/>
      <c r="C976" s="56"/>
      <c r="D976" s="56"/>
      <c r="E976" s="56"/>
      <c r="F976" s="56"/>
    </row>
    <row r="977" spans="2:6" s="28" customFormat="1" ht="15.75" customHeight="1">
      <c r="B977" s="56"/>
      <c r="C977" s="56"/>
      <c r="D977" s="56"/>
      <c r="E977" s="56"/>
      <c r="F977" s="56"/>
    </row>
    <row r="978" spans="2:6" s="28" customFormat="1" ht="15.75" customHeight="1">
      <c r="B978" s="56"/>
      <c r="C978" s="56"/>
      <c r="D978" s="56"/>
      <c r="E978" s="56"/>
      <c r="F978" s="56"/>
    </row>
    <row r="979" spans="2:6" s="28" customFormat="1" ht="15.75" customHeight="1">
      <c r="B979" s="56"/>
      <c r="C979" s="56"/>
      <c r="D979" s="56"/>
      <c r="E979" s="56"/>
      <c r="F979" s="56"/>
    </row>
    <row r="980" spans="2:6" s="28" customFormat="1" ht="15.75" customHeight="1">
      <c r="B980" s="56"/>
      <c r="C980" s="56"/>
      <c r="D980" s="56"/>
      <c r="E980" s="56"/>
      <c r="F980" s="56"/>
    </row>
    <row r="981" spans="2:6" s="28" customFormat="1" ht="15.75" customHeight="1">
      <c r="B981" s="56"/>
      <c r="C981" s="56"/>
      <c r="D981" s="56"/>
      <c r="E981" s="56"/>
      <c r="F981" s="56"/>
    </row>
    <row r="982" spans="2:6" s="28" customFormat="1" ht="15.75" customHeight="1">
      <c r="B982" s="56"/>
      <c r="C982" s="56"/>
      <c r="D982" s="56"/>
      <c r="E982" s="56"/>
      <c r="F982" s="56"/>
    </row>
    <row r="983" spans="2:6" s="28" customFormat="1" ht="15.75" customHeight="1">
      <c r="B983" s="56"/>
      <c r="C983" s="56"/>
      <c r="D983" s="56"/>
      <c r="E983" s="56"/>
      <c r="F983" s="56"/>
    </row>
    <row r="984" spans="2:6" s="28" customFormat="1" ht="15.75" customHeight="1">
      <c r="B984" s="56"/>
      <c r="C984" s="56"/>
      <c r="D984" s="56"/>
      <c r="E984" s="56"/>
      <c r="F984" s="56"/>
    </row>
    <row r="985" spans="2:6" s="28" customFormat="1" ht="15.75" customHeight="1">
      <c r="B985" s="56"/>
      <c r="C985" s="56"/>
      <c r="D985" s="56"/>
      <c r="E985" s="56"/>
      <c r="F985" s="56"/>
    </row>
    <row r="986" spans="2:6" s="28" customFormat="1" ht="15.75" customHeight="1">
      <c r="B986" s="56"/>
      <c r="C986" s="56"/>
      <c r="D986" s="56"/>
      <c r="E986" s="56"/>
      <c r="F986" s="56"/>
    </row>
    <row r="987" spans="2:6" s="28" customFormat="1" ht="15.75" customHeight="1">
      <c r="B987" s="56"/>
      <c r="C987" s="56"/>
      <c r="D987" s="56"/>
      <c r="E987" s="56"/>
      <c r="F987" s="56"/>
    </row>
    <row r="988" spans="2:6" s="28" customFormat="1" ht="15.75" customHeight="1">
      <c r="B988" s="56"/>
      <c r="C988" s="56"/>
      <c r="D988" s="56"/>
      <c r="E988" s="56"/>
      <c r="F988" s="56"/>
    </row>
    <row r="989" spans="2:6" s="28" customFormat="1" ht="15.75" customHeight="1">
      <c r="B989" s="56"/>
      <c r="C989" s="56"/>
      <c r="D989" s="56"/>
      <c r="E989" s="56"/>
      <c r="F989" s="56"/>
    </row>
    <row r="990" spans="2:6" s="28" customFormat="1" ht="15.75" customHeight="1">
      <c r="B990" s="56"/>
      <c r="C990" s="56"/>
      <c r="D990" s="56"/>
      <c r="E990" s="56"/>
      <c r="F990" s="56"/>
    </row>
    <row r="991" spans="2:6" s="28" customFormat="1" ht="15.75" customHeight="1">
      <c r="B991" s="56"/>
      <c r="C991" s="56"/>
      <c r="D991" s="56"/>
      <c r="E991" s="56"/>
      <c r="F991" s="56"/>
    </row>
    <row r="992" spans="2:6" s="28" customFormat="1" ht="15.75" customHeight="1">
      <c r="B992" s="56"/>
      <c r="C992" s="56"/>
      <c r="D992" s="56"/>
      <c r="E992" s="56"/>
      <c r="F992" s="56"/>
    </row>
    <row r="993" spans="2:6" s="28" customFormat="1" ht="15.75" customHeight="1">
      <c r="B993" s="56"/>
      <c r="C993" s="56"/>
      <c r="D993" s="56"/>
      <c r="E993" s="56"/>
      <c r="F993" s="56"/>
    </row>
    <row r="994" spans="2:6" s="28" customFormat="1" ht="15.75" customHeight="1">
      <c r="B994" s="56"/>
      <c r="C994" s="56"/>
      <c r="D994" s="56"/>
      <c r="E994" s="56"/>
      <c r="F994" s="56"/>
    </row>
    <row r="995" spans="2:6" s="28" customFormat="1" ht="15.75" customHeight="1">
      <c r="B995" s="56"/>
      <c r="C995" s="56"/>
      <c r="D995" s="56"/>
      <c r="E995" s="56"/>
      <c r="F995" s="56"/>
    </row>
    <row r="996" spans="2:6" s="28" customFormat="1" ht="15.75" customHeight="1">
      <c r="B996" s="56"/>
      <c r="C996" s="56"/>
      <c r="D996" s="56"/>
      <c r="E996" s="56"/>
      <c r="F996" s="56"/>
    </row>
  </sheetData>
  <mergeCells count="5">
    <mergeCell ref="B8:F12"/>
    <mergeCell ref="C15:F15"/>
    <mergeCell ref="C16:F16"/>
    <mergeCell ref="C17:F17"/>
    <mergeCell ref="C18:F18"/>
  </mergeCells>
  <dataValidations count="4">
    <dataValidation type="list" allowBlank="1" showInputMessage="1" showErrorMessage="1" sqref="C17:F17" xr:uid="{DB761AC1-377D-6B42-8D99-155A18607EDA}">
      <formula1>$M$15:$M$18</formula1>
    </dataValidation>
    <dataValidation type="list" allowBlank="1" showInputMessage="1" showErrorMessage="1" sqref="C18" xr:uid="{C3452D63-5967-9B4C-8BE9-74CF65624401}">
      <formula1>$N$15:$N$17</formula1>
    </dataValidation>
    <dataValidation type="list" allowBlank="1" showInputMessage="1" showErrorMessage="1" sqref="C16" xr:uid="{AE213890-552F-F949-BC70-573A6EFCDB77}">
      <formula1>$L$15:$L$17</formula1>
    </dataValidation>
    <dataValidation type="list" allowBlank="1" showInputMessage="1" showErrorMessage="1" sqref="C15" xr:uid="{15183138-5F3F-4B4A-A376-CCD3E37087EE}">
      <formula1>$K$15:$K$18</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6add4a-6cf4-4180-aca7-e5403821dc4e" xsi:nil="true"/>
    <lcf76f155ced4ddcb4097134ff3c332f xmlns="d1dbfd1b-4eca-4cd9-9a88-cb771c820e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A2146F2A38C846BECC8BF3D4DF6ED0" ma:contentTypeVersion="19" ma:contentTypeDescription="Crée un document." ma:contentTypeScope="" ma:versionID="303d2752a34b57b963da115b97ca70f0">
  <xsd:schema xmlns:xsd="http://www.w3.org/2001/XMLSchema" xmlns:xs="http://www.w3.org/2001/XMLSchema" xmlns:p="http://schemas.microsoft.com/office/2006/metadata/properties" xmlns:ns2="d1dbfd1b-4eca-4cd9-9a88-cb771c820e14" xmlns:ns3="826add4a-6cf4-4180-aca7-e5403821dc4e" targetNamespace="http://schemas.microsoft.com/office/2006/metadata/properties" ma:root="true" ma:fieldsID="165214b3a7c6541f239f03d48c9ef0d4" ns2:_="" ns3:_="">
    <xsd:import namespace="d1dbfd1b-4eca-4cd9-9a88-cb771c820e14"/>
    <xsd:import namespace="826add4a-6cf4-4180-aca7-e5403821dc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bfd1b-4eca-4cd9-9a88-cb771c82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2d203e7-e304-4d07-8bfd-c4161bda8d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6add4a-6cf4-4180-aca7-e5403821dc4e"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f7aaebd-0757-4ea4-a1e2-f3b2c5b0e44a}" ma:internalName="TaxCatchAll" ma:showField="CatchAllData" ma:web="826add4a-6cf4-4180-aca7-e5403821dc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ACAEDA-6F1F-4D41-ADEF-A45FB0591EF5}"/>
</file>

<file path=customXml/itemProps2.xml><?xml version="1.0" encoding="utf-8"?>
<ds:datastoreItem xmlns:ds="http://schemas.openxmlformats.org/officeDocument/2006/customXml" ds:itemID="{00941BF3-A89F-4C9A-96BF-B8937D27C581}"/>
</file>

<file path=customXml/itemProps3.xml><?xml version="1.0" encoding="utf-8"?>
<ds:datastoreItem xmlns:ds="http://schemas.openxmlformats.org/officeDocument/2006/customXml" ds:itemID="{2C8233A6-147E-42D9-8AAB-C9222A1CDC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Cyrille Chéry</dc:creator>
  <cp:keywords/>
  <dc:description/>
  <cp:lastModifiedBy>Cyrille Chéry</cp:lastModifiedBy>
  <cp:revision/>
  <dcterms:created xsi:type="dcterms:W3CDTF">2024-08-24T16:13:56Z</dcterms:created>
  <dcterms:modified xsi:type="dcterms:W3CDTF">2025-05-04T11:37:41Z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0x01010013A2146F2A38C846BECC8BF3D4DF6ED0</vt:lpwstr>
  </property>
  <property fmtid="{D5CDD505-2E9C-101B-9397-08002B2CF9AE}" pid="3" name="MediaServiceImageTags">
    <vt:lpwstr/>
  </property>
</Properties>
</file>