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hoac\OneDrive\Escritorio\"/>
    </mc:Choice>
  </mc:AlternateContent>
  <xr:revisionPtr revIDLastSave="0" documentId="13_ncr:1_{1FFCB689-5992-4107-B8B2-F86E7B9E523F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Presupuesto" sheetId="3" r:id="rId1"/>
    <sheet name="Hoja1" sheetId="5" state="hidden" r:id="rId2"/>
  </sheets>
  <calcPr calcId="191029"/>
</workbook>
</file>

<file path=xl/calcChain.xml><?xml version="1.0" encoding="utf-8"?>
<calcChain xmlns="http://schemas.openxmlformats.org/spreadsheetml/2006/main">
  <c r="K73" i="3" l="1"/>
  <c r="K75" i="3"/>
  <c r="J61" i="3"/>
  <c r="J62" i="3"/>
  <c r="J63" i="3"/>
  <c r="J64" i="3"/>
  <c r="J65" i="3"/>
  <c r="J60" i="3"/>
  <c r="K72" i="3"/>
  <c r="K71" i="3"/>
  <c r="K70" i="3"/>
  <c r="K69" i="3"/>
  <c r="K68" i="3"/>
  <c r="K67" i="3"/>
  <c r="J72" i="3"/>
  <c r="J71" i="3"/>
  <c r="J70" i="3"/>
  <c r="J69" i="3"/>
  <c r="J68" i="3"/>
  <c r="J67" i="3"/>
  <c r="F59" i="3"/>
  <c r="U38" i="3"/>
  <c r="U39" i="3" s="1"/>
  <c r="M38" i="3"/>
  <c r="G38" i="3"/>
  <c r="E38" i="3"/>
  <c r="W37" i="3"/>
  <c r="V37" i="3"/>
  <c r="O37" i="3"/>
  <c r="N37" i="3"/>
  <c r="G37" i="3"/>
  <c r="F37" i="3"/>
  <c r="F38" i="3" s="1"/>
  <c r="D59" i="3" s="1"/>
  <c r="W36" i="3"/>
  <c r="V36" i="3"/>
  <c r="O36" i="3"/>
  <c r="N36" i="3"/>
  <c r="M36" i="3"/>
  <c r="W35" i="3"/>
  <c r="V35" i="3"/>
  <c r="U35" i="3"/>
  <c r="O35" i="3"/>
  <c r="O38" i="3" s="1"/>
  <c r="Z26" i="3" s="1"/>
  <c r="N35" i="3"/>
  <c r="W34" i="3"/>
  <c r="V34" i="3"/>
  <c r="O34" i="3"/>
  <c r="N34" i="3"/>
  <c r="W33" i="3"/>
  <c r="V33" i="3"/>
  <c r="O33" i="3"/>
  <c r="N33" i="3"/>
  <c r="W32" i="3"/>
  <c r="V32" i="3"/>
  <c r="W31" i="3"/>
  <c r="V31" i="3"/>
  <c r="M31" i="3"/>
  <c r="W30" i="3"/>
  <c r="W38" i="3" s="1"/>
  <c r="V30" i="3"/>
  <c r="O30" i="3"/>
  <c r="N30" i="3"/>
  <c r="O29" i="3"/>
  <c r="N29" i="3"/>
  <c r="W28" i="3"/>
  <c r="Z28" i="3" s="1"/>
  <c r="V28" i="3"/>
  <c r="U28" i="3"/>
  <c r="O28" i="3"/>
  <c r="O31" i="3" s="1"/>
  <c r="Z25" i="3" s="1"/>
  <c r="N28" i="3"/>
  <c r="N31" i="3" s="1"/>
  <c r="W27" i="3"/>
  <c r="V27" i="3"/>
  <c r="W26" i="3"/>
  <c r="V26" i="3"/>
  <c r="M26" i="3"/>
  <c r="W25" i="3"/>
  <c r="V25" i="3"/>
  <c r="O25" i="3"/>
  <c r="N25" i="3"/>
  <c r="W24" i="3"/>
  <c r="V24" i="3"/>
  <c r="O24" i="3"/>
  <c r="N24" i="3"/>
  <c r="W23" i="3"/>
  <c r="V23" i="3"/>
  <c r="O23" i="3"/>
  <c r="N23" i="3"/>
  <c r="O22" i="3"/>
  <c r="N22" i="3"/>
  <c r="U21" i="3"/>
  <c r="O21" i="3"/>
  <c r="N21" i="3"/>
  <c r="E21" i="3"/>
  <c r="W20" i="3"/>
  <c r="V20" i="3"/>
  <c r="O20" i="3"/>
  <c r="N20" i="3"/>
  <c r="G20" i="3"/>
  <c r="AC28" i="3" s="1"/>
  <c r="F20" i="3"/>
  <c r="K64" i="3" s="1"/>
  <c r="W19" i="3"/>
  <c r="V19" i="3"/>
  <c r="V21" i="3" s="1"/>
  <c r="O19" i="3"/>
  <c r="N19" i="3"/>
  <c r="G19" i="3"/>
  <c r="AC27" i="3" s="1"/>
  <c r="F19" i="3"/>
  <c r="K63" i="3" s="1"/>
  <c r="W18" i="3"/>
  <c r="W21" i="3" s="1"/>
  <c r="V18" i="3"/>
  <c r="O18" i="3"/>
  <c r="N18" i="3"/>
  <c r="G18" i="3"/>
  <c r="AC26" i="3" s="1"/>
  <c r="F18" i="3"/>
  <c r="K62" i="3" s="1"/>
  <c r="W17" i="3"/>
  <c r="V17" i="3"/>
  <c r="O17" i="3"/>
  <c r="O26" i="3" s="1"/>
  <c r="Z24" i="3" s="1"/>
  <c r="N17" i="3"/>
  <c r="N26" i="3" s="1"/>
  <c r="G17" i="3"/>
  <c r="AC25" i="3" s="1"/>
  <c r="F17" i="3"/>
  <c r="K61" i="3" s="1"/>
  <c r="G16" i="3"/>
  <c r="G21" i="3" s="1"/>
  <c r="F16" i="3"/>
  <c r="K60" i="3" s="1"/>
  <c r="K10" i="3"/>
  <c r="K9" i="3"/>
  <c r="AC24" i="3" l="1"/>
  <c r="K65" i="3"/>
  <c r="K78" i="3" s="1"/>
  <c r="Z27" i="3"/>
  <c r="K11" i="3"/>
  <c r="Z29" i="3"/>
  <c r="W39" i="3"/>
  <c r="F48" i="3" s="1"/>
  <c r="F57" i="3"/>
  <c r="F61" i="3" s="1"/>
  <c r="F46" i="3"/>
  <c r="F50" i="3" s="1"/>
  <c r="V38" i="3"/>
  <c r="F21" i="3"/>
  <c r="N38" i="3"/>
  <c r="K77" i="3" l="1"/>
  <c r="D57" i="3"/>
  <c r="D61" i="3" s="1"/>
  <c r="D46" i="3"/>
  <c r="V39" i="3"/>
  <c r="D48" i="3" l="1"/>
  <c r="D50" i="3" s="1"/>
</calcChain>
</file>

<file path=xl/sharedStrings.xml><?xml version="1.0" encoding="utf-8"?>
<sst xmlns="http://schemas.openxmlformats.org/spreadsheetml/2006/main" count="214" uniqueCount="92">
  <si>
    <t>Instrucciones</t>
  </si>
  <si>
    <t>4. Analiza tu presupuesto y toma decisiones en base a esto</t>
  </si>
  <si>
    <t>Presupuesto Mensual y Anual</t>
  </si>
  <si>
    <t>1. Llena los espacios en azul con tu información</t>
  </si>
  <si>
    <t>Tipo de Gasto</t>
  </si>
  <si>
    <t>Valores</t>
  </si>
  <si>
    <t>2. Clasifica tus gastos cómo Esencial/No Esencial (E/NE)</t>
  </si>
  <si>
    <t>E</t>
  </si>
  <si>
    <t>Esenciales</t>
  </si>
  <si>
    <t>3. Revisa tu flujo de caja</t>
  </si>
  <si>
    <t>NE</t>
  </si>
  <si>
    <t>No Esenciales</t>
  </si>
  <si>
    <t>Crédito Deuda</t>
  </si>
  <si>
    <t>Escoge y suma cuáles son tus gastos esenciales y no esenciales</t>
  </si>
  <si>
    <t>Ingresos</t>
  </si>
  <si>
    <t>Gastos</t>
  </si>
  <si>
    <t>¿Cuáles son tus fuentes de ingreso?</t>
  </si>
  <si>
    <t>¿Cada cuánto?*</t>
  </si>
  <si>
    <t>Monto</t>
  </si>
  <si>
    <t>Mensual</t>
  </si>
  <si>
    <t>Anual</t>
  </si>
  <si>
    <t>¿Cuáles son tus gastos?</t>
  </si>
  <si>
    <t>E/NE</t>
  </si>
  <si>
    <t>Salario</t>
  </si>
  <si>
    <t>Hogar</t>
  </si>
  <si>
    <t>Créditos/ Deudas</t>
  </si>
  <si>
    <t>Arriendo</t>
  </si>
  <si>
    <t>Crédito Hipotecario</t>
  </si>
  <si>
    <t>Dividendos</t>
  </si>
  <si>
    <t>Administración</t>
  </si>
  <si>
    <t>Crédito Auto</t>
  </si>
  <si>
    <t>Comisiones</t>
  </si>
  <si>
    <t>Luz</t>
  </si>
  <si>
    <t>Tarjeta de Crédito</t>
  </si>
  <si>
    <t>Otros</t>
  </si>
  <si>
    <t>Agua</t>
  </si>
  <si>
    <t>Otro</t>
  </si>
  <si>
    <t>Total</t>
  </si>
  <si>
    <t>Gas</t>
  </si>
  <si>
    <t>Teléfono</t>
  </si>
  <si>
    <t>Entretenimiento</t>
  </si>
  <si>
    <t>*</t>
  </si>
  <si>
    <t xml:space="preserve"> (Llena con "Mensual", "Bimensual","Trimestral", "Semestral", "Anual")</t>
  </si>
  <si>
    <t>Internet</t>
  </si>
  <si>
    <t>Viajes</t>
  </si>
  <si>
    <t>Semestral</t>
  </si>
  <si>
    <t>TV</t>
  </si>
  <si>
    <t>Restaurantes</t>
  </si>
  <si>
    <t xml:space="preserve">regalos navidad </t>
  </si>
  <si>
    <t>Diversión</t>
  </si>
  <si>
    <t>Comida</t>
  </si>
  <si>
    <t>Bonos</t>
  </si>
  <si>
    <t>Fiesta</t>
  </si>
  <si>
    <t>Transporte</t>
  </si>
  <si>
    <t>Mercado</t>
  </si>
  <si>
    <t>Comidas por fuera</t>
  </si>
  <si>
    <t>Familia</t>
  </si>
  <si>
    <t>Universidad</t>
  </si>
  <si>
    <t>Seguro Médico</t>
  </si>
  <si>
    <t>Otros Seguros</t>
  </si>
  <si>
    <t>Ingresa en este cuadro cuánto quisieras ahorrar (así no lo estés haciendo en este momento)</t>
  </si>
  <si>
    <t>Gasolina</t>
  </si>
  <si>
    <t>Suscripciones (Netflix, Spotify)</t>
  </si>
  <si>
    <t>Taxi/Uber</t>
  </si>
  <si>
    <t>Gimnasio</t>
  </si>
  <si>
    <t>Ahorro</t>
  </si>
  <si>
    <t>Mantenimiento auto</t>
  </si>
  <si>
    <t>Impuestos</t>
  </si>
  <si>
    <t>¿Cuánto quisieras ahorrar?</t>
  </si>
  <si>
    <t>Seguro auto</t>
  </si>
  <si>
    <t>Soat</t>
  </si>
  <si>
    <t>Otros (Ropa, Juguetes, etc…)</t>
  </si>
  <si>
    <t>Trimestral</t>
  </si>
  <si>
    <t>Total General</t>
  </si>
  <si>
    <t>Este Flujo de Caja te muestra cuánto te queda de dinero disponible al mes y al año después de cubrir todos tus gastos hoy en día</t>
  </si>
  <si>
    <t>Flujo de Caja Actual</t>
  </si>
  <si>
    <t>Tu Presupuesto</t>
  </si>
  <si>
    <t xml:space="preserve">Mensuales </t>
  </si>
  <si>
    <t>Anuales</t>
  </si>
  <si>
    <t>Flujo De Caja Libre</t>
  </si>
  <si>
    <t>Este Flujo de Caja con Ahorro te dice cuánto te queda para gastar después de guardar lo que quieres ahorrar</t>
  </si>
  <si>
    <t>Flujo de Caja Con Ahorro</t>
  </si>
  <si>
    <t>Periodicidad</t>
  </si>
  <si>
    <t>Bimensual</t>
  </si>
  <si>
    <t>Escencial/No Escencial</t>
  </si>
  <si>
    <t>Tabla de resumen</t>
  </si>
  <si>
    <t>Categoría del gasto</t>
  </si>
  <si>
    <t>Categoría del ingreso</t>
  </si>
  <si>
    <t>Ahorro mensual</t>
  </si>
  <si>
    <t>Flujo de caja actual</t>
  </si>
  <si>
    <t>Flujo de caja con ahorro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</si>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</sst>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"/>
    <numFmt numFmtId="165" formatCode="_-&quot;$&quot;\ * #,##0.00_-;\-&quot;$&quot;\ * #,##0.00_-;_-&quot;$&quot;\ * &quot;-&quot;_-;_-@"/>
  </numFmts>
  <fonts count="19" x14ac:knownFonts="1">
    <font>
      <sz val="11"/>
      <color theme="1"/>
      <name val="Arial"/>
      <scheme val="minor"/>
    </font>
    <font>
      <sz val="11"/>
      <color theme="1"/>
      <name val="Calibri"/>
    </font>
    <font>
      <sz val="11"/>
      <name val="Arial"/>
    </font>
    <font>
      <sz val="26"/>
      <color theme="1"/>
      <name val="Calibri"/>
    </font>
    <font>
      <b/>
      <sz val="12"/>
      <color theme="1"/>
      <name val="Calibri"/>
    </font>
    <font>
      <sz val="11"/>
      <color theme="0"/>
      <name val="Calibri"/>
    </font>
    <font>
      <b/>
      <sz val="11"/>
      <color theme="0"/>
      <name val="Calibri"/>
    </font>
    <font>
      <sz val="11"/>
      <color theme="1"/>
      <name val="Arial"/>
    </font>
    <font>
      <sz val="26"/>
      <color theme="0"/>
      <name val="Calibri"/>
    </font>
    <font>
      <b/>
      <sz val="26"/>
      <color theme="0"/>
      <name val="Calibri"/>
    </font>
    <font>
      <sz val="12"/>
      <color theme="1"/>
      <name val="Calibri"/>
    </font>
    <font>
      <b/>
      <sz val="16"/>
      <color theme="0"/>
      <name val="Calibri"/>
    </font>
    <font>
      <i/>
      <sz val="11"/>
      <color theme="1"/>
      <name val="Calibri"/>
    </font>
    <font>
      <b/>
      <sz val="11"/>
      <color theme="1"/>
      <name val="Calibri"/>
    </font>
    <font>
      <i/>
      <sz val="10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rgb="FFFF9900"/>
        <bgColor rgb="FFFF9900"/>
      </patternFill>
    </fill>
    <fill>
      <patternFill patternType="solid">
        <fgColor rgb="FFD9E2F3"/>
        <bgColor rgb="FFD9E2F3"/>
      </patternFill>
    </fill>
    <fill>
      <patternFill patternType="solid">
        <fgColor rgb="FF6AA84F"/>
        <bgColor rgb="FF6AA84F"/>
      </patternFill>
    </fill>
    <fill>
      <patternFill patternType="solid">
        <fgColor rgb="FF7F7F7F"/>
        <bgColor rgb="FF7F7F7F"/>
      </patternFill>
    </fill>
    <fill>
      <patternFill patternType="solid">
        <fgColor rgb="FFECECEC"/>
        <bgColor rgb="FFECECEC"/>
      </patternFill>
    </fill>
    <fill>
      <patternFill patternType="solid">
        <fgColor theme="9"/>
        <bgColor theme="9"/>
      </patternFill>
    </fill>
    <fill>
      <patternFill patternType="solid">
        <fgColor rgb="FF7B7B7B"/>
        <bgColor rgb="FF7B7B7B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3" xfId="0" applyFont="1" applyFill="1" applyBorder="1"/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/>
    <xf numFmtId="0" fontId="8" fillId="3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6" fillId="3" borderId="7" xfId="0" applyFont="1" applyFill="1" applyBorder="1"/>
    <xf numFmtId="0" fontId="6" fillId="3" borderId="8" xfId="0" applyFont="1" applyFill="1" applyBorder="1"/>
    <xf numFmtId="0" fontId="10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/>
    <xf numFmtId="164" fontId="1" fillId="5" borderId="5" xfId="0" applyNumberFormat="1" applyFont="1" applyFill="1" applyBorder="1"/>
    <xf numFmtId="0" fontId="1" fillId="2" borderId="10" xfId="0" applyFont="1" applyFill="1" applyBorder="1"/>
    <xf numFmtId="164" fontId="1" fillId="2" borderId="1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9" xfId="0" applyFont="1" applyBorder="1" applyAlignment="1">
      <alignment horizontal="center"/>
    </xf>
    <xf numFmtId="0" fontId="1" fillId="5" borderId="3" xfId="0" applyFont="1" applyFill="1" applyBorder="1"/>
    <xf numFmtId="164" fontId="7" fillId="5" borderId="3" xfId="0" applyNumberFormat="1" applyFont="1" applyFill="1" applyBorder="1"/>
    <xf numFmtId="164" fontId="1" fillId="0" borderId="0" xfId="0" applyNumberFormat="1" applyFont="1"/>
    <xf numFmtId="164" fontId="1" fillId="0" borderId="19" xfId="0" applyNumberFormat="1" applyFont="1" applyBorder="1"/>
    <xf numFmtId="164" fontId="1" fillId="2" borderId="3" xfId="0" applyNumberFormat="1" applyFont="1" applyFill="1" applyBorder="1"/>
    <xf numFmtId="0" fontId="1" fillId="0" borderId="0" xfId="0" applyFont="1" applyAlignment="1">
      <alignment horizontal="left"/>
    </xf>
    <xf numFmtId="164" fontId="1" fillId="5" borderId="3" xfId="0" applyNumberFormat="1" applyFont="1" applyFill="1" applyBorder="1"/>
    <xf numFmtId="0" fontId="1" fillId="8" borderId="23" xfId="0" applyFont="1" applyFill="1" applyBorder="1"/>
    <xf numFmtId="164" fontId="1" fillId="8" borderId="23" xfId="0" applyNumberFormat="1" applyFont="1" applyFill="1" applyBorder="1"/>
    <xf numFmtId="164" fontId="1" fillId="8" borderId="24" xfId="0" applyNumberFormat="1" applyFont="1" applyFill="1" applyBorder="1"/>
    <xf numFmtId="0" fontId="13" fillId="0" borderId="16" xfId="0" applyFont="1" applyBorder="1" applyAlignment="1">
      <alignment horizontal="left"/>
    </xf>
    <xf numFmtId="0" fontId="12" fillId="5" borderId="23" xfId="0" applyFont="1" applyFill="1" applyBorder="1"/>
    <xf numFmtId="164" fontId="1" fillId="5" borderId="23" xfId="0" applyNumberFormat="1" applyFont="1" applyFill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0" fontId="14" fillId="2" borderId="3" xfId="0" applyFont="1" applyFill="1" applyBorder="1"/>
    <xf numFmtId="0" fontId="5" fillId="2" borderId="3" xfId="0" applyFont="1" applyFill="1" applyBorder="1"/>
    <xf numFmtId="164" fontId="5" fillId="2" borderId="3" xfId="0" applyNumberFormat="1" applyFont="1" applyFill="1" applyBorder="1"/>
    <xf numFmtId="164" fontId="1" fillId="5" borderId="23" xfId="0" applyNumberFormat="1" applyFont="1" applyFill="1" applyBorder="1"/>
    <xf numFmtId="0" fontId="5" fillId="0" borderId="0" xfId="0" applyFont="1"/>
    <xf numFmtId="0" fontId="1" fillId="5" borderId="23" xfId="0" applyFont="1" applyFill="1" applyBorder="1"/>
    <xf numFmtId="164" fontId="13" fillId="0" borderId="16" xfId="0" applyNumberFormat="1" applyFont="1" applyBorder="1"/>
    <xf numFmtId="164" fontId="13" fillId="0" borderId="17" xfId="0" applyNumberFormat="1" applyFont="1" applyBorder="1"/>
    <xf numFmtId="0" fontId="6" fillId="4" borderId="23" xfId="0" applyFont="1" applyFill="1" applyBorder="1" applyAlignment="1">
      <alignment horizontal="left"/>
    </xf>
    <xf numFmtId="0" fontId="5" fillId="4" borderId="23" xfId="0" applyFont="1" applyFill="1" applyBorder="1"/>
    <xf numFmtId="164" fontId="5" fillId="4" borderId="23" xfId="0" applyNumberFormat="1" applyFont="1" applyFill="1" applyBorder="1"/>
    <xf numFmtId="164" fontId="5" fillId="4" borderId="24" xfId="0" applyNumberFormat="1" applyFont="1" applyFill="1" applyBorder="1"/>
    <xf numFmtId="0" fontId="1" fillId="8" borderId="9" xfId="0" applyFont="1" applyFill="1" applyBorder="1"/>
    <xf numFmtId="0" fontId="1" fillId="8" borderId="3" xfId="0" applyFont="1" applyFill="1" applyBorder="1"/>
    <xf numFmtId="0" fontId="1" fillId="11" borderId="9" xfId="0" applyFont="1" applyFill="1" applyBorder="1"/>
    <xf numFmtId="0" fontId="1" fillId="11" borderId="3" xfId="0" applyFont="1" applyFill="1" applyBorder="1"/>
    <xf numFmtId="0" fontId="1" fillId="11" borderId="5" xfId="0" applyFont="1" applyFill="1" applyBorder="1"/>
    <xf numFmtId="0" fontId="15" fillId="8" borderId="9" xfId="0" applyFont="1" applyFill="1" applyBorder="1"/>
    <xf numFmtId="0" fontId="1" fillId="8" borderId="5" xfId="0" applyFont="1" applyFill="1" applyBorder="1"/>
    <xf numFmtId="0" fontId="16" fillId="8" borderId="10" xfId="0" applyFont="1" applyFill="1" applyBorder="1"/>
    <xf numFmtId="0" fontId="15" fillId="8" borderId="26" xfId="0" applyFont="1" applyFill="1" applyBorder="1"/>
    <xf numFmtId="0" fontId="1" fillId="11" borderId="10" xfId="0" applyFont="1" applyFill="1" applyBorder="1"/>
    <xf numFmtId="0" fontId="1" fillId="11" borderId="26" xfId="0" applyFont="1" applyFill="1" applyBorder="1"/>
    <xf numFmtId="0" fontId="1" fillId="11" borderId="11" xfId="0" applyFont="1" applyFill="1" applyBorder="1"/>
    <xf numFmtId="0" fontId="1" fillId="8" borderId="7" xfId="0" applyFont="1" applyFill="1" applyBorder="1"/>
    <xf numFmtId="0" fontId="1" fillId="8" borderId="30" xfId="0" applyFont="1" applyFill="1" applyBorder="1"/>
    <xf numFmtId="0" fontId="1" fillId="8" borderId="10" xfId="0" applyFont="1" applyFill="1" applyBorder="1"/>
    <xf numFmtId="0" fontId="1" fillId="8" borderId="26" xfId="0" applyFont="1" applyFill="1" applyBorder="1"/>
    <xf numFmtId="0" fontId="1" fillId="8" borderId="11" xfId="0" applyFont="1" applyFill="1" applyBorder="1"/>
    <xf numFmtId="0" fontId="1" fillId="0" borderId="0" xfId="0" applyFont="1"/>
    <xf numFmtId="2" fontId="1" fillId="2" borderId="3" xfId="0" applyNumberFormat="1" applyFont="1" applyFill="1" applyBorder="1"/>
    <xf numFmtId="165" fontId="1" fillId="2" borderId="3" xfId="0" applyNumberFormat="1" applyFont="1" applyFill="1" applyBorder="1"/>
    <xf numFmtId="0" fontId="1" fillId="2" borderId="21" xfId="0" applyFont="1" applyFill="1" applyBorder="1"/>
    <xf numFmtId="0" fontId="0" fillId="0" borderId="21" xfId="0" applyBorder="1"/>
    <xf numFmtId="164" fontId="0" fillId="0" borderId="21" xfId="0" applyNumberFormat="1" applyBorder="1"/>
    <xf numFmtId="164" fontId="1" fillId="2" borderId="21" xfId="0" applyNumberFormat="1" applyFont="1" applyFill="1" applyBorder="1"/>
    <xf numFmtId="164" fontId="1" fillId="2" borderId="31" xfId="0" applyNumberFormat="1" applyFont="1" applyFill="1" applyBorder="1"/>
    <xf numFmtId="0" fontId="0" fillId="0" borderId="31" xfId="0" applyBorder="1"/>
    <xf numFmtId="164" fontId="0" fillId="0" borderId="31" xfId="0" applyNumberFormat="1" applyBorder="1"/>
    <xf numFmtId="0" fontId="1" fillId="2" borderId="31" xfId="0" applyFont="1" applyFill="1" applyBorder="1"/>
    <xf numFmtId="0" fontId="17" fillId="0" borderId="21" xfId="0" applyFont="1" applyBorder="1"/>
    <xf numFmtId="164" fontId="17" fillId="0" borderId="21" xfId="0" applyNumberFormat="1" applyFont="1" applyBorder="1"/>
    <xf numFmtId="164" fontId="18" fillId="2" borderId="21" xfId="0" applyNumberFormat="1" applyFont="1" applyFill="1" applyBorder="1"/>
    <xf numFmtId="164" fontId="18" fillId="2" borderId="32" xfId="0" applyNumberFormat="1" applyFont="1" applyFill="1" applyBorder="1"/>
    <xf numFmtId="0" fontId="1" fillId="2" borderId="21" xfId="0" applyFont="1" applyFill="1" applyBorder="1" applyAlignment="1">
      <alignment horizontal="center"/>
    </xf>
    <xf numFmtId="0" fontId="18" fillId="2" borderId="32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0" xfId="0"/>
    <xf numFmtId="0" fontId="13" fillId="0" borderId="15" xfId="0" applyFont="1" applyBorder="1" applyAlignment="1">
      <alignment horizontal="left"/>
    </xf>
    <xf numFmtId="0" fontId="2" fillId="0" borderId="16" xfId="0" applyFont="1" applyBorder="1"/>
    <xf numFmtId="0" fontId="6" fillId="4" borderId="15" xfId="0" applyFont="1" applyFill="1" applyBorder="1" applyAlignment="1">
      <alignment horizontal="left"/>
    </xf>
    <xf numFmtId="0" fontId="11" fillId="9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2" fillId="0" borderId="18" xfId="0" applyFont="1" applyBorder="1" applyAlignment="1">
      <alignment horizontal="center"/>
    </xf>
    <xf numFmtId="0" fontId="13" fillId="8" borderId="15" xfId="0" applyFont="1" applyFill="1" applyBorder="1" applyAlignment="1">
      <alignment horizontal="left"/>
    </xf>
    <xf numFmtId="164" fontId="1" fillId="8" borderId="1" xfId="0" applyNumberFormat="1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11" fillId="10" borderId="15" xfId="0" applyFont="1" applyFill="1" applyBorder="1" applyAlignment="1">
      <alignment horizontal="center"/>
    </xf>
    <xf numFmtId="0" fontId="2" fillId="0" borderId="17" xfId="0" applyFont="1" applyBorder="1"/>
    <xf numFmtId="0" fontId="11" fillId="9" borderId="15" xfId="0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164" fontId="1" fillId="8" borderId="27" xfId="0" applyNumberFormat="1" applyFont="1" applyFill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9" fillId="3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/>
    <xf numFmtId="0" fontId="11" fillId="6" borderId="12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Calibri"/>
              </a:defRPr>
            </a:pPr>
            <a:r>
              <a:rPr lang="es-CO" sz="1800" b="1" i="0">
                <a:solidFill>
                  <a:schemeClr val="dk1"/>
                </a:solidFill>
                <a:latin typeface="Calibri"/>
              </a:rPr>
              <a:t>¿En qué estás gastando?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700-4539-A35F-33CC3CDC38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700-4539-A35F-33CC3CDC38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A700-4539-A35F-33CC3CDC38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A700-4539-A35F-33CC3CDC38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A700-4539-A35F-33CC3CDC38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A700-4539-A35F-33CC3CDC386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Presupuesto!$Y$24:$Y$29</c:f>
              <c:strCache>
                <c:ptCount val="6"/>
                <c:pt idx="0">
                  <c:v>Hogar</c:v>
                </c:pt>
                <c:pt idx="1">
                  <c:v>Comida</c:v>
                </c:pt>
                <c:pt idx="2">
                  <c:v>Transporte</c:v>
                </c:pt>
                <c:pt idx="3">
                  <c:v>Créditos/ Deudas</c:v>
                </c:pt>
                <c:pt idx="4">
                  <c:v>Entretenimiento</c:v>
                </c:pt>
                <c:pt idx="5">
                  <c:v>Familia</c:v>
                </c:pt>
              </c:strCache>
            </c:strRef>
          </c:cat>
          <c:val>
            <c:numRef>
              <c:f>Presupuesto!$Z$24:$Z$29</c:f>
              <c:numCache>
                <c:formatCode>_-"$"\ * #,##0_-;\-"$"\ * #,##0_-;_-"$"\ * "-"_-;_-@</c:formatCode>
                <c:ptCount val="6"/>
                <c:pt idx="0">
                  <c:v>18740000</c:v>
                </c:pt>
                <c:pt idx="1">
                  <c:v>9600000</c:v>
                </c:pt>
                <c:pt idx="2">
                  <c:v>6211900</c:v>
                </c:pt>
                <c:pt idx="3">
                  <c:v>14400000</c:v>
                </c:pt>
                <c:pt idx="4">
                  <c:v>6240000</c:v>
                </c:pt>
                <c:pt idx="5">
                  <c:v>3764000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00-4539-A35F-33CC3CDC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Calibri"/>
              </a:defRPr>
            </a:pPr>
            <a:r>
              <a:rPr lang="es-CO" sz="1800" b="1" i="0">
                <a:solidFill>
                  <a:schemeClr val="dk1"/>
                </a:solidFill>
                <a:latin typeface="Calibri"/>
              </a:rPr>
              <a:t>¿De dónde vienen tus ingresos?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70F-43CB-A0A9-9B91CEB5E4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70F-43CB-A0A9-9B91CEB5E4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70F-43CB-A0A9-9B91CEB5E4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E70F-43CB-A0A9-9B91CEB5E4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E70F-43CB-A0A9-9B91CEB5E45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Presupuesto!$AB$24:$AB$28</c:f>
              <c:strCache>
                <c:ptCount val="5"/>
                <c:pt idx="0">
                  <c:v>Salario</c:v>
                </c:pt>
                <c:pt idx="1">
                  <c:v>Bonos</c:v>
                </c:pt>
                <c:pt idx="2">
                  <c:v>Dividendos</c:v>
                </c:pt>
                <c:pt idx="3">
                  <c:v>Comisiones</c:v>
                </c:pt>
                <c:pt idx="4">
                  <c:v>Otros</c:v>
                </c:pt>
              </c:strCache>
            </c:strRef>
          </c:cat>
          <c:val>
            <c:numRef>
              <c:f>Presupuesto!$AC$24:$AC$28</c:f>
              <c:numCache>
                <c:formatCode>_-"$"\ * #,##0_-;\-"$"\ * #,##0_-;_-"$"\ * "-"_-;_-@</c:formatCode>
                <c:ptCount val="5"/>
                <c:pt idx="0">
                  <c:v>43200000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0F-43CB-A0A9-9B91CEB5E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dk1"/>
                </a:solidFill>
                <a:latin typeface="Calibri Light"/>
              </a:defRPr>
            </a:pPr>
            <a:r>
              <a:rPr lang="es-CO" sz="1600" b="1" i="0">
                <a:solidFill>
                  <a:schemeClr val="dk1"/>
                </a:solidFill>
                <a:latin typeface="Calibri Light"/>
              </a:rPr>
              <a:t>Tipo de Gasto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Presupuesto!$K$8</c:f>
              <c:strCache>
                <c:ptCount val="1"/>
                <c:pt idx="0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580-4D24-99F9-5812D48E76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580-4D24-99F9-5812D48E76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580-4D24-99F9-5812D48E760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Presupuesto!$J$9:$J$11</c:f>
              <c:strCache>
                <c:ptCount val="3"/>
                <c:pt idx="0">
                  <c:v>Esenciales</c:v>
                </c:pt>
                <c:pt idx="1">
                  <c:v>No Esenciales</c:v>
                </c:pt>
                <c:pt idx="2">
                  <c:v>Crédito Deuda</c:v>
                </c:pt>
              </c:strCache>
            </c:strRef>
          </c:cat>
          <c:val>
            <c:numRef>
              <c:f>Presupuesto!$K$9:$K$11</c:f>
              <c:numCache>
                <c:formatCode>_-"$"\ * #,##0_-;\-"$"\ * #,##0_-;_-"$"\ * "-"_-;_-@</c:formatCode>
                <c:ptCount val="3"/>
                <c:pt idx="0">
                  <c:v>33044000</c:v>
                </c:pt>
                <c:pt idx="1">
                  <c:v>11511900</c:v>
                </c:pt>
                <c:pt idx="2">
                  <c:v>14400000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80-4D24-99F9-5812D48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704850</xdr:colOff>
      <xdr:row>44</xdr:row>
      <xdr:rowOff>9525</xdr:rowOff>
    </xdr:from>
    <xdr:ext cx="5114925" cy="1943100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19050</xdr:colOff>
      <xdr:row>44</xdr:row>
      <xdr:rowOff>9525</xdr:rowOff>
    </xdr:from>
    <xdr:ext cx="4724400" cy="1933575"/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20</xdr:col>
      <xdr:colOff>152400</xdr:colOff>
      <xdr:row>44</xdr:row>
      <xdr:rowOff>9525</xdr:rowOff>
    </xdr:from>
    <xdr:ext cx="3419475" cy="1933575"/>
    <xdr:graphicFrame macro="">
      <xdr:nvGraphicFramePr>
        <xdr:cNvPr id="4" name="Chart 4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0"/>
  <sheetViews>
    <sheetView showGridLines="0" tabSelected="1" topLeftCell="H12" zoomScale="115" zoomScaleNormal="115" workbookViewId="0">
      <selection activeCell="S17" sqref="S17:S20"/>
    </sheetView>
  </sheetViews>
  <sheetFormatPr baseColWidth="10" defaultColWidth="12.59765625" defaultRowHeight="15" customHeight="1" x14ac:dyDescent="0.25"/>
  <cols>
    <col min="1" max="1" width="3.5" customWidth="1"/>
    <col min="2" max="3" width="13.5" customWidth="1"/>
    <col min="4" max="4" width="19.19921875" customWidth="1"/>
    <col min="5" max="5" width="13" customWidth="1"/>
    <col min="6" max="6" width="12.3984375" customWidth="1"/>
    <col min="7" max="7" width="13.5" customWidth="1"/>
    <col min="8" max="8" width="5.09765625" customWidth="1"/>
    <col min="9" max="9" width="11.19921875" customWidth="1"/>
    <col min="10" max="10" width="14.296875" customWidth="1"/>
    <col min="11" max="11" width="12.59765625" customWidth="1"/>
    <col min="12" max="12" width="13.5" customWidth="1"/>
    <col min="13" max="13" width="12.3984375" customWidth="1"/>
    <col min="15" max="15" width="13.5" customWidth="1"/>
    <col min="16" max="16" width="2.69921875" customWidth="1"/>
    <col min="17" max="17" width="12.19921875" customWidth="1"/>
    <col min="18" max="18" width="12.5" customWidth="1"/>
    <col min="19" max="19" width="7.3984375" customWidth="1"/>
    <col min="20" max="20" width="13.69921875" customWidth="1"/>
    <col min="21" max="22" width="12.09765625" customWidth="1"/>
    <col min="23" max="23" width="13" customWidth="1"/>
    <col min="24" max="24" width="10" customWidth="1"/>
    <col min="25" max="25" width="3.3984375" customWidth="1"/>
    <col min="26" max="27" width="13" customWidth="1"/>
    <col min="28" max="28" width="10" customWidth="1"/>
    <col min="29" max="29" width="12.19921875" customWidth="1"/>
    <col min="30" max="31" width="10" customWidth="1"/>
    <col min="32" max="32" width="12.09765625" customWidth="1"/>
  </cols>
  <sheetData>
    <row r="1" spans="1:32" ht="15" customHeight="1" x14ac:dyDescent="0.3">
      <c r="A1" s="1"/>
      <c r="B1" s="4"/>
      <c r="C1" s="100" t="s">
        <v>2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"/>
      <c r="Y1" s="1"/>
      <c r="Z1" s="1"/>
      <c r="AA1" s="1"/>
      <c r="AB1" s="1"/>
      <c r="AC1" s="1"/>
      <c r="AD1" s="1"/>
      <c r="AE1" s="1"/>
      <c r="AF1" s="1"/>
    </row>
    <row r="2" spans="1:32" ht="15" customHeight="1" x14ac:dyDescent="0.3">
      <c r="A2" s="1"/>
      <c r="B2" s="4"/>
      <c r="C2" s="102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3">
      <c r="A3" s="1"/>
      <c r="B3" s="4"/>
      <c r="C3" s="102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1"/>
      <c r="Y3" s="1"/>
      <c r="Z3" s="1"/>
      <c r="AA3" s="1"/>
      <c r="AB3" s="1"/>
      <c r="AC3" s="1"/>
      <c r="AD3" s="1"/>
      <c r="AE3" s="1"/>
      <c r="AF3" s="1"/>
    </row>
    <row r="4" spans="1:32" ht="15" customHeight="1" x14ac:dyDescent="0.3">
      <c r="A4" s="1"/>
      <c r="B4" s="4"/>
      <c r="C4" s="102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"/>
      <c r="Y4" s="1"/>
      <c r="Z4" s="1"/>
      <c r="AA4" s="1"/>
      <c r="AB4" s="1"/>
      <c r="AC4" s="1"/>
      <c r="AD4" s="1"/>
      <c r="AE4" s="1"/>
      <c r="AF4" s="1"/>
    </row>
    <row r="5" spans="1:32" ht="15" customHeight="1" x14ac:dyDescent="0.3">
      <c r="A5" s="1"/>
      <c r="B5" s="4"/>
      <c r="C5" s="102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1"/>
      <c r="Y5" s="1"/>
      <c r="Z5" s="1"/>
      <c r="AA5" s="1"/>
      <c r="AB5" s="1"/>
      <c r="AC5" s="1"/>
      <c r="AD5" s="1"/>
      <c r="AE5" s="1"/>
      <c r="AF5" s="1"/>
    </row>
    <row r="6" spans="1:32" ht="15" customHeight="1" x14ac:dyDescent="0.3">
      <c r="A6" s="1"/>
      <c r="B6" s="1"/>
      <c r="C6" s="2"/>
      <c r="D6" s="2"/>
      <c r="E6" s="2"/>
      <c r="F6" s="2"/>
      <c r="G6" s="2"/>
      <c r="H6" s="2"/>
      <c r="I6" s="1"/>
      <c r="J6" s="1"/>
      <c r="K6" s="1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" customHeight="1" x14ac:dyDescent="0.3">
      <c r="A7" s="1"/>
      <c r="B7" s="3" t="s">
        <v>0</v>
      </c>
      <c r="C7" s="1"/>
      <c r="D7" s="1"/>
      <c r="E7" s="1"/>
      <c r="F7" s="1"/>
      <c r="G7" s="1"/>
      <c r="H7" s="1"/>
      <c r="I7" s="1"/>
      <c r="J7" s="1"/>
      <c r="K7" s="1"/>
      <c r="L7" s="5"/>
      <c r="M7" s="5"/>
      <c r="N7" s="1"/>
      <c r="O7" s="1"/>
      <c r="P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1"/>
      <c r="B8" s="1" t="s">
        <v>3</v>
      </c>
      <c r="C8" s="1"/>
      <c r="D8" s="1"/>
      <c r="E8" s="1"/>
      <c r="F8" s="1"/>
      <c r="G8" s="1"/>
      <c r="H8" s="1"/>
      <c r="I8" s="1"/>
      <c r="J8" s="6" t="s">
        <v>4</v>
      </c>
      <c r="K8" s="7" t="s">
        <v>5</v>
      </c>
      <c r="L8" s="8"/>
      <c r="M8" s="8"/>
      <c r="N8" s="1"/>
      <c r="O8" s="1"/>
      <c r="P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6" x14ac:dyDescent="0.3">
      <c r="A9" s="1"/>
      <c r="B9" s="1" t="s">
        <v>6</v>
      </c>
      <c r="C9" s="1"/>
      <c r="D9" s="1"/>
      <c r="E9" s="1"/>
      <c r="F9" s="1"/>
      <c r="G9" s="1"/>
      <c r="H9" s="1"/>
      <c r="I9" s="9" t="s">
        <v>7</v>
      </c>
      <c r="J9" s="10" t="s">
        <v>8</v>
      </c>
      <c r="K9" s="11">
        <f t="shared" ref="K9:K10" si="0">SUMIF($K$17:$K$25,I9,$O$17:$O$25)+SUMIF($K$28:$K$30,I9,$O$28:$O$30)+SUMIF($K$33:$K$37,I9,$O$33:$O$37)+SUMIF($S$23:$S$27,I9,$W$23:$W$27)+SUMIF($S$30:$S$37,I9,$W$30:$W$37)</f>
        <v>33044000</v>
      </c>
      <c r="L9" s="8"/>
      <c r="M9" s="8"/>
      <c r="N9" s="1"/>
      <c r="O9" s="1"/>
      <c r="P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.6" x14ac:dyDescent="0.3">
      <c r="A10" s="1"/>
      <c r="B10" s="1" t="s">
        <v>9</v>
      </c>
      <c r="C10" s="1"/>
      <c r="D10" s="1"/>
      <c r="E10" s="1"/>
      <c r="F10" s="1"/>
      <c r="G10" s="1"/>
      <c r="H10" s="1"/>
      <c r="I10" s="9" t="s">
        <v>10</v>
      </c>
      <c r="J10" s="10" t="s">
        <v>11</v>
      </c>
      <c r="K10" s="11">
        <f t="shared" si="0"/>
        <v>11511900</v>
      </c>
      <c r="L10" s="8"/>
      <c r="M10" s="8"/>
      <c r="N10" s="1"/>
      <c r="O10" s="1"/>
      <c r="P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4" x14ac:dyDescent="0.3">
      <c r="A11" s="1"/>
      <c r="B11" s="1" t="s">
        <v>1</v>
      </c>
      <c r="C11" s="1"/>
      <c r="D11" s="1"/>
      <c r="E11" s="1"/>
      <c r="F11" s="1"/>
      <c r="G11" s="1"/>
      <c r="H11" s="1"/>
      <c r="I11" s="1"/>
      <c r="J11" s="12" t="s">
        <v>12</v>
      </c>
      <c r="K11" s="13">
        <f>+W21</f>
        <v>14400000</v>
      </c>
      <c r="L11" s="1"/>
      <c r="M11" s="1"/>
      <c r="N11" s="1"/>
      <c r="O11" s="1"/>
      <c r="P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 t="s">
        <v>13</v>
      </c>
      <c r="K12" s="1"/>
      <c r="L12" s="1"/>
      <c r="M12" s="1"/>
      <c r="N12" s="1"/>
      <c r="O12" s="1"/>
      <c r="P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1" x14ac:dyDescent="0.4">
      <c r="A14" s="1"/>
      <c r="B14" s="103" t="s">
        <v>14</v>
      </c>
      <c r="C14" s="84"/>
      <c r="D14" s="84"/>
      <c r="E14" s="84"/>
      <c r="F14" s="84"/>
      <c r="G14" s="85"/>
      <c r="H14" s="1"/>
      <c r="I14" s="104" t="s">
        <v>15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92"/>
      <c r="X14" s="1"/>
      <c r="AB14" s="1"/>
      <c r="AC14" s="1"/>
      <c r="AD14" s="1"/>
      <c r="AE14" s="1"/>
      <c r="AF14" s="1"/>
    </row>
    <row r="15" spans="1:32" ht="14.4" x14ac:dyDescent="0.3">
      <c r="A15" s="1"/>
      <c r="B15" s="86" t="s">
        <v>16</v>
      </c>
      <c r="C15" s="79"/>
      <c r="D15" s="14" t="s">
        <v>17</v>
      </c>
      <c r="E15" s="15" t="s">
        <v>18</v>
      </c>
      <c r="F15" s="15" t="s">
        <v>19</v>
      </c>
      <c r="G15" s="16" t="s">
        <v>20</v>
      </c>
      <c r="H15" s="1"/>
      <c r="I15" s="86" t="s">
        <v>21</v>
      </c>
      <c r="J15" s="79"/>
      <c r="K15" s="15" t="s">
        <v>22</v>
      </c>
      <c r="L15" s="14" t="s">
        <v>17</v>
      </c>
      <c r="M15" s="15" t="s">
        <v>18</v>
      </c>
      <c r="N15" s="15" t="s">
        <v>19</v>
      </c>
      <c r="O15" s="16" t="s">
        <v>20</v>
      </c>
      <c r="P15" s="1"/>
      <c r="Q15" s="86" t="s">
        <v>21</v>
      </c>
      <c r="R15" s="79"/>
      <c r="S15" s="15" t="s">
        <v>22</v>
      </c>
      <c r="T15" s="14" t="s">
        <v>17</v>
      </c>
      <c r="U15" s="15" t="s">
        <v>18</v>
      </c>
      <c r="V15" s="15" t="s">
        <v>19</v>
      </c>
      <c r="W15" s="16" t="s">
        <v>20</v>
      </c>
      <c r="X15" s="1"/>
      <c r="AB15" s="1"/>
      <c r="AC15" s="1"/>
      <c r="AD15" s="1"/>
      <c r="AE15" s="1"/>
      <c r="AF15" s="1"/>
    </row>
    <row r="16" spans="1:32" ht="14.4" x14ac:dyDescent="0.3">
      <c r="A16" s="1"/>
      <c r="B16" s="78" t="s">
        <v>23</v>
      </c>
      <c r="C16" s="79"/>
      <c r="D16" s="17" t="s">
        <v>19</v>
      </c>
      <c r="E16" s="18">
        <v>3600000</v>
      </c>
      <c r="F16" s="19">
        <f t="shared" ref="F16:F20" si="1">+IF(D16="Mensual",E16,IF(D16="Bimensual",E16/2,IF(D16="Semestral",E16/6,IF(D16="Trimestral",E16/3,IF(D16="Anual",E16/12,"")))))</f>
        <v>3600000</v>
      </c>
      <c r="G16" s="20">
        <f t="shared" ref="G16:G20" si="2">+IF(D16="Mensual",E16*12,IF(D16="Bimensual",E16*6,IF(D16="Semestral",E16*2,IF(D16="Trimestral",E16*4,IF(D16="Anual",E16,"")))))</f>
        <v>43200000</v>
      </c>
      <c r="H16" s="1"/>
      <c r="I16" s="96" t="s">
        <v>24</v>
      </c>
      <c r="J16" s="89"/>
      <c r="K16" s="89"/>
      <c r="L16" s="89"/>
      <c r="M16" s="89"/>
      <c r="N16" s="89"/>
      <c r="O16" s="90"/>
      <c r="P16" s="1"/>
      <c r="Q16" s="96" t="s">
        <v>25</v>
      </c>
      <c r="R16" s="89"/>
      <c r="S16" s="89"/>
      <c r="T16" s="89"/>
      <c r="U16" s="89"/>
      <c r="V16" s="89"/>
      <c r="W16" s="90"/>
      <c r="X16" s="1"/>
      <c r="AB16" s="1"/>
      <c r="AC16" s="1"/>
      <c r="AD16" s="1"/>
      <c r="AE16" s="1"/>
      <c r="AF16" s="21"/>
    </row>
    <row r="17" spans="1:32" ht="14.4" x14ac:dyDescent="0.3">
      <c r="A17" s="1"/>
      <c r="B17" s="78" t="s">
        <v>26</v>
      </c>
      <c r="C17" s="79"/>
      <c r="D17" s="17" t="s">
        <v>19</v>
      </c>
      <c r="E17" s="18"/>
      <c r="F17" s="19">
        <f t="shared" si="1"/>
        <v>0</v>
      </c>
      <c r="G17" s="20">
        <f t="shared" si="2"/>
        <v>0</v>
      </c>
      <c r="H17" s="1"/>
      <c r="I17" s="78" t="s">
        <v>26</v>
      </c>
      <c r="J17" s="79"/>
      <c r="K17" s="22" t="s">
        <v>7</v>
      </c>
      <c r="L17" s="17" t="s">
        <v>19</v>
      </c>
      <c r="M17" s="23">
        <v>1200000</v>
      </c>
      <c r="N17" s="19">
        <f t="shared" ref="N17:N25" si="3">+IF(L17="Mensual",M17,IF(L17="Bimensual",M17/2,IF(L17="Semestral",M17/6,IF(L17="Trimestral",M17/3,IF(L17="Anual",M17/12,"")))))</f>
        <v>1200000</v>
      </c>
      <c r="O17" s="20">
        <f t="shared" ref="O17:O25" si="4">+IF(L17="Mensual",M17*12,IF(L17="Bimensual",M17*6,IF(L17="Semestral",M17*2,IF(L17="Trimestral",M17*4,IF(L17="Anual",M17,"")))))</f>
        <v>14400000</v>
      </c>
      <c r="P17" s="1"/>
      <c r="Q17" s="78" t="s">
        <v>27</v>
      </c>
      <c r="R17" s="79"/>
      <c r="S17" s="22" t="s">
        <v>10</v>
      </c>
      <c r="T17" s="17" t="s">
        <v>19</v>
      </c>
      <c r="U17" s="23">
        <v>0</v>
      </c>
      <c r="V17" s="19">
        <f t="shared" ref="V17:V20" si="5">+IF(T17="Mensual",U17,IF(T17="Bimensual",U17/2,IF(T17="Semestral",U17/6,IF(T17="Trimestral",U17/3,IF(T17="Anual",U17/12,"")))))</f>
        <v>0</v>
      </c>
      <c r="W17" s="20">
        <f t="shared" ref="W17:W20" si="6">+IF(T17="Mensual",U17*12,IF(T17="Bimensual",U17*6,IF(T17="Semestral",U17*2,IF(T17="Trimestral",U17*4,IF(T17="Anual",U17,"")))))</f>
        <v>0</v>
      </c>
      <c r="X17" s="1"/>
      <c r="AB17" s="1"/>
      <c r="AC17" s="1"/>
      <c r="AD17" s="1"/>
      <c r="AE17" s="1"/>
      <c r="AF17" s="1"/>
    </row>
    <row r="18" spans="1:32" ht="14.4" x14ac:dyDescent="0.3">
      <c r="A18" s="1"/>
      <c r="B18" s="78" t="s">
        <v>28</v>
      </c>
      <c r="C18" s="79"/>
      <c r="D18" s="17" t="s">
        <v>20</v>
      </c>
      <c r="E18" s="18"/>
      <c r="F18" s="19">
        <f t="shared" si="1"/>
        <v>0</v>
      </c>
      <c r="G18" s="20">
        <f t="shared" si="2"/>
        <v>0</v>
      </c>
      <c r="H18" s="1"/>
      <c r="I18" s="78" t="s">
        <v>29</v>
      </c>
      <c r="J18" s="79"/>
      <c r="K18" s="22" t="s">
        <v>7</v>
      </c>
      <c r="L18" s="17" t="s">
        <v>19</v>
      </c>
      <c r="M18" s="23">
        <v>0</v>
      </c>
      <c r="N18" s="19">
        <f t="shared" si="3"/>
        <v>0</v>
      </c>
      <c r="O18" s="20">
        <f t="shared" si="4"/>
        <v>0</v>
      </c>
      <c r="P18" s="1"/>
      <c r="Q18" s="78" t="s">
        <v>30</v>
      </c>
      <c r="R18" s="79"/>
      <c r="S18" s="22" t="s">
        <v>10</v>
      </c>
      <c r="T18" s="17" t="s">
        <v>19</v>
      </c>
      <c r="U18" s="23">
        <v>1200000</v>
      </c>
      <c r="V18" s="19">
        <f t="shared" si="5"/>
        <v>1200000</v>
      </c>
      <c r="W18" s="20">
        <f t="shared" si="6"/>
        <v>14400000</v>
      </c>
      <c r="X18" s="1"/>
      <c r="AB18" s="1"/>
      <c r="AC18" s="1"/>
      <c r="AD18" s="1"/>
      <c r="AE18" s="1"/>
      <c r="AF18" s="1"/>
    </row>
    <row r="19" spans="1:32" ht="14.4" x14ac:dyDescent="0.3">
      <c r="A19" s="1"/>
      <c r="B19" s="78" t="s">
        <v>31</v>
      </c>
      <c r="C19" s="79"/>
      <c r="D19" s="17" t="s">
        <v>19</v>
      </c>
      <c r="E19" s="18"/>
      <c r="F19" s="19">
        <f t="shared" si="1"/>
        <v>0</v>
      </c>
      <c r="G19" s="20">
        <f t="shared" si="2"/>
        <v>0</v>
      </c>
      <c r="H19" s="1"/>
      <c r="I19" s="78" t="s">
        <v>32</v>
      </c>
      <c r="J19" s="79"/>
      <c r="K19" s="22" t="s">
        <v>7</v>
      </c>
      <c r="L19" s="17" t="s">
        <v>19</v>
      </c>
      <c r="M19" s="23">
        <v>50000</v>
      </c>
      <c r="N19" s="19">
        <f t="shared" si="3"/>
        <v>50000</v>
      </c>
      <c r="O19" s="20">
        <f t="shared" si="4"/>
        <v>600000</v>
      </c>
      <c r="P19" s="1"/>
      <c r="Q19" s="78" t="s">
        <v>33</v>
      </c>
      <c r="R19" s="79"/>
      <c r="S19" s="22" t="s">
        <v>10</v>
      </c>
      <c r="T19" s="17" t="s">
        <v>19</v>
      </c>
      <c r="U19" s="23">
        <v>250000</v>
      </c>
      <c r="V19" s="19">
        <f t="shared" si="5"/>
        <v>250000</v>
      </c>
      <c r="W19" s="20">
        <f t="shared" si="6"/>
        <v>3000000</v>
      </c>
      <c r="X19" s="1"/>
      <c r="AB19" s="1"/>
      <c r="AC19" s="1"/>
      <c r="AD19" s="1"/>
      <c r="AE19" s="1"/>
      <c r="AF19" s="1"/>
    </row>
    <row r="20" spans="1:32" ht="14.4" x14ac:dyDescent="0.3">
      <c r="A20" s="1"/>
      <c r="B20" s="78" t="s">
        <v>34</v>
      </c>
      <c r="C20" s="79"/>
      <c r="D20" s="17" t="s">
        <v>20</v>
      </c>
      <c r="E20" s="23"/>
      <c r="F20" s="19">
        <f t="shared" si="1"/>
        <v>0</v>
      </c>
      <c r="G20" s="20">
        <f t="shared" si="2"/>
        <v>0</v>
      </c>
      <c r="H20" s="1"/>
      <c r="I20" s="78" t="s">
        <v>35</v>
      </c>
      <c r="J20" s="79"/>
      <c r="K20" s="22" t="s">
        <v>7</v>
      </c>
      <c r="L20" s="17" t="s">
        <v>19</v>
      </c>
      <c r="M20" s="23">
        <v>50000</v>
      </c>
      <c r="N20" s="19">
        <f t="shared" si="3"/>
        <v>50000</v>
      </c>
      <c r="O20" s="20">
        <f t="shared" si="4"/>
        <v>600000</v>
      </c>
      <c r="P20" s="1"/>
      <c r="Q20" s="78" t="s">
        <v>36</v>
      </c>
      <c r="R20" s="79"/>
      <c r="S20" s="22" t="s">
        <v>10</v>
      </c>
      <c r="T20" s="17" t="s">
        <v>19</v>
      </c>
      <c r="U20" s="23">
        <v>0</v>
      </c>
      <c r="V20" s="19">
        <f t="shared" si="5"/>
        <v>0</v>
      </c>
      <c r="W20" s="20">
        <f t="shared" si="6"/>
        <v>0</v>
      </c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3">
      <c r="A21" s="1"/>
      <c r="B21" s="87" t="s">
        <v>37</v>
      </c>
      <c r="C21" s="81"/>
      <c r="D21" s="24"/>
      <c r="E21" s="25">
        <f t="shared" ref="E21:G21" si="7">+SUM(E16:E20)</f>
        <v>3600000</v>
      </c>
      <c r="F21" s="25">
        <f t="shared" si="7"/>
        <v>3600000</v>
      </c>
      <c r="G21" s="26">
        <f t="shared" si="7"/>
        <v>43200000</v>
      </c>
      <c r="H21" s="1"/>
      <c r="I21" s="78" t="s">
        <v>38</v>
      </c>
      <c r="J21" s="79"/>
      <c r="K21" s="22" t="s">
        <v>7</v>
      </c>
      <c r="L21" s="17" t="s">
        <v>19</v>
      </c>
      <c r="M21" s="23">
        <v>50000</v>
      </c>
      <c r="N21" s="19">
        <f t="shared" si="3"/>
        <v>50000</v>
      </c>
      <c r="O21" s="20">
        <f t="shared" si="4"/>
        <v>600000</v>
      </c>
      <c r="P21" s="1"/>
      <c r="Q21" s="80" t="s">
        <v>37</v>
      </c>
      <c r="R21" s="81"/>
      <c r="S21" s="27"/>
      <c r="T21" s="28"/>
      <c r="U21" s="29">
        <f t="shared" ref="U21:V21" si="8">SUM(U17:U20)</f>
        <v>1450000</v>
      </c>
      <c r="V21" s="30">
        <f t="shared" si="8"/>
        <v>1450000</v>
      </c>
      <c r="W21" s="31">
        <f>SUM(W17:W18)</f>
        <v>14400000</v>
      </c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3">
      <c r="A22" s="1"/>
      <c r="C22" s="9"/>
      <c r="D22" s="32"/>
      <c r="E22" s="1"/>
      <c r="F22" s="1"/>
      <c r="G22" s="1"/>
      <c r="H22" s="1"/>
      <c r="I22" s="78" t="s">
        <v>39</v>
      </c>
      <c r="J22" s="79"/>
      <c r="K22" s="22" t="s">
        <v>7</v>
      </c>
      <c r="L22" s="17" t="s">
        <v>19</v>
      </c>
      <c r="M22" s="23">
        <v>60000</v>
      </c>
      <c r="N22" s="19">
        <f t="shared" si="3"/>
        <v>60000</v>
      </c>
      <c r="O22" s="20">
        <f t="shared" si="4"/>
        <v>720000</v>
      </c>
      <c r="P22" s="1"/>
      <c r="Q22" s="96" t="s">
        <v>40</v>
      </c>
      <c r="R22" s="89"/>
      <c r="S22" s="89"/>
      <c r="T22" s="89"/>
      <c r="U22" s="89"/>
      <c r="V22" s="89"/>
      <c r="W22" s="90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3">
      <c r="A23" s="1"/>
      <c r="B23" s="1"/>
      <c r="C23" s="9" t="s">
        <v>41</v>
      </c>
      <c r="D23" s="32" t="s">
        <v>42</v>
      </c>
      <c r="E23" s="1"/>
      <c r="F23" s="1"/>
      <c r="G23" s="1"/>
      <c r="H23" s="1"/>
      <c r="I23" s="78" t="s">
        <v>43</v>
      </c>
      <c r="J23" s="79"/>
      <c r="K23" s="22" t="s">
        <v>7</v>
      </c>
      <c r="L23" s="17" t="s">
        <v>19</v>
      </c>
      <c r="M23" s="23">
        <v>110000</v>
      </c>
      <c r="N23" s="19">
        <f t="shared" si="3"/>
        <v>110000</v>
      </c>
      <c r="O23" s="20">
        <f t="shared" si="4"/>
        <v>1320000</v>
      </c>
      <c r="P23" s="1"/>
      <c r="Q23" s="78" t="s">
        <v>44</v>
      </c>
      <c r="R23" s="79"/>
      <c r="S23" s="22" t="s">
        <v>10</v>
      </c>
      <c r="T23" s="17" t="s">
        <v>45</v>
      </c>
      <c r="U23" s="23">
        <v>1500000</v>
      </c>
      <c r="V23" s="19">
        <f t="shared" ref="V23:V27" si="9">+IF(T23="Mensual",U23,IF(T23="Bimensual",U23/2,IF(T23="Semestral",U23/6,IF(T23="Trimestral",U23/3,IF(T23="Anual",U23/12,"")))))</f>
        <v>250000</v>
      </c>
      <c r="W23" s="20">
        <f t="shared" ref="W23:W27" si="10">+IF(T23="Mensual",U23*12,IF(T23="Bimensual",U23*6,IF(T23="Semestral",U23*2,IF(T23="Trimestral",U23*4,IF(T23="Anual",U23,"")))))</f>
        <v>3000000</v>
      </c>
      <c r="X23" s="1"/>
      <c r="Y23" s="33"/>
      <c r="Z23" s="33"/>
      <c r="AA23" s="33"/>
      <c r="AB23" s="33"/>
      <c r="AC23" s="33"/>
      <c r="AD23" s="1"/>
      <c r="AE23" s="1"/>
      <c r="AF23" s="1"/>
    </row>
    <row r="24" spans="1:32" ht="15.75" customHeight="1" x14ac:dyDescent="0.3">
      <c r="A24" s="1"/>
      <c r="B24" s="1"/>
      <c r="C24" s="9"/>
      <c r="E24" s="1"/>
      <c r="F24" s="1"/>
      <c r="G24" s="1"/>
      <c r="H24" s="1"/>
      <c r="I24" s="78" t="s">
        <v>46</v>
      </c>
      <c r="J24" s="79"/>
      <c r="K24" s="22" t="s">
        <v>7</v>
      </c>
      <c r="L24" s="17" t="s">
        <v>19</v>
      </c>
      <c r="M24" s="23">
        <v>0</v>
      </c>
      <c r="N24" s="19">
        <f t="shared" si="3"/>
        <v>0</v>
      </c>
      <c r="O24" s="20">
        <f t="shared" si="4"/>
        <v>0</v>
      </c>
      <c r="P24" s="1"/>
      <c r="Q24" s="78" t="s">
        <v>47</v>
      </c>
      <c r="R24" s="79"/>
      <c r="S24" s="22" t="s">
        <v>10</v>
      </c>
      <c r="T24" s="17" t="s">
        <v>19</v>
      </c>
      <c r="U24" s="23">
        <v>200000</v>
      </c>
      <c r="V24" s="19">
        <f t="shared" si="9"/>
        <v>200000</v>
      </c>
      <c r="W24" s="20">
        <f t="shared" si="10"/>
        <v>2400000</v>
      </c>
      <c r="X24" s="1"/>
      <c r="Y24" s="33" t="s">
        <v>24</v>
      </c>
      <c r="Z24" s="34">
        <f>+O26</f>
        <v>18740000</v>
      </c>
      <c r="AA24" s="33"/>
      <c r="AB24" s="33" t="s">
        <v>23</v>
      </c>
      <c r="AC24" s="34">
        <f t="shared" ref="AC24:AC28" si="11">+G16</f>
        <v>43200000</v>
      </c>
      <c r="AD24" s="1"/>
      <c r="AE24" s="1"/>
      <c r="AF24" s="1"/>
    </row>
    <row r="25" spans="1:32" ht="15.75" customHeight="1" x14ac:dyDescent="0.3">
      <c r="A25" s="1"/>
      <c r="B25" s="1"/>
      <c r="C25" s="1"/>
      <c r="D25" s="33"/>
      <c r="E25" s="1"/>
      <c r="F25" s="1"/>
      <c r="G25" s="1"/>
      <c r="H25" s="1"/>
      <c r="I25" s="78" t="s">
        <v>48</v>
      </c>
      <c r="J25" s="79"/>
      <c r="K25" s="22" t="s">
        <v>7</v>
      </c>
      <c r="L25" s="17" t="s">
        <v>20</v>
      </c>
      <c r="M25" s="23">
        <v>500000</v>
      </c>
      <c r="N25" s="19">
        <f t="shared" si="3"/>
        <v>41666.666666666664</v>
      </c>
      <c r="O25" s="20">
        <f t="shared" si="4"/>
        <v>500000</v>
      </c>
      <c r="P25" s="1"/>
      <c r="Q25" s="78" t="s">
        <v>49</v>
      </c>
      <c r="R25" s="79"/>
      <c r="S25" s="22" t="s">
        <v>10</v>
      </c>
      <c r="T25" s="17" t="s">
        <v>19</v>
      </c>
      <c r="U25" s="23">
        <v>70000</v>
      </c>
      <c r="V25" s="19">
        <f t="shared" si="9"/>
        <v>70000</v>
      </c>
      <c r="W25" s="20">
        <f t="shared" si="10"/>
        <v>840000</v>
      </c>
      <c r="X25" s="1"/>
      <c r="Y25" s="33" t="s">
        <v>50</v>
      </c>
      <c r="Z25" s="34">
        <f>+O31</f>
        <v>9600000</v>
      </c>
      <c r="AA25" s="33"/>
      <c r="AB25" s="33" t="s">
        <v>51</v>
      </c>
      <c r="AC25" s="34">
        <f t="shared" si="11"/>
        <v>0</v>
      </c>
      <c r="AD25" s="1"/>
      <c r="AE25" s="1"/>
      <c r="AF25" s="1"/>
    </row>
    <row r="26" spans="1:32" ht="15.75" customHeight="1" x14ac:dyDescent="0.3">
      <c r="A26" s="1"/>
      <c r="B26" s="1"/>
      <c r="C26" s="1"/>
      <c r="D26" s="33"/>
      <c r="E26" s="1"/>
      <c r="F26" s="1"/>
      <c r="G26" s="1"/>
      <c r="H26" s="1"/>
      <c r="I26" s="80" t="s">
        <v>37</v>
      </c>
      <c r="J26" s="81"/>
      <c r="K26" s="27"/>
      <c r="L26" s="28"/>
      <c r="M26" s="35">
        <f t="shared" ref="M26:O26" si="12">SUM(M17:M25)</f>
        <v>2020000</v>
      </c>
      <c r="N26" s="30">
        <f t="shared" si="12"/>
        <v>1561666.6666666667</v>
      </c>
      <c r="O26" s="31">
        <f t="shared" si="12"/>
        <v>18740000</v>
      </c>
      <c r="P26" s="1"/>
      <c r="Q26" s="78" t="s">
        <v>52</v>
      </c>
      <c r="R26" s="79"/>
      <c r="S26" s="22" t="s">
        <v>7</v>
      </c>
      <c r="T26" s="17" t="s">
        <v>19</v>
      </c>
      <c r="U26" s="23">
        <v>0</v>
      </c>
      <c r="V26" s="19">
        <f t="shared" si="9"/>
        <v>0</v>
      </c>
      <c r="W26" s="20">
        <f t="shared" si="10"/>
        <v>0</v>
      </c>
      <c r="X26" s="1"/>
      <c r="Y26" s="33" t="s">
        <v>53</v>
      </c>
      <c r="Z26" s="34">
        <f>+O38</f>
        <v>6211900</v>
      </c>
      <c r="AA26" s="33"/>
      <c r="AB26" s="33" t="s">
        <v>28</v>
      </c>
      <c r="AC26" s="34">
        <f t="shared" si="11"/>
        <v>0</v>
      </c>
      <c r="AD26" s="1"/>
      <c r="AE26" s="1"/>
      <c r="AF26" s="1"/>
    </row>
    <row r="27" spans="1:32" ht="15.75" customHeight="1" x14ac:dyDescent="0.3">
      <c r="A27" s="1"/>
      <c r="B27" s="1"/>
      <c r="C27" s="1"/>
      <c r="D27" s="33"/>
      <c r="E27" s="1"/>
      <c r="F27" s="1"/>
      <c r="G27" s="1"/>
      <c r="H27" s="1"/>
      <c r="I27" s="96" t="s">
        <v>50</v>
      </c>
      <c r="J27" s="89"/>
      <c r="K27" s="89"/>
      <c r="L27" s="89"/>
      <c r="M27" s="89"/>
      <c r="N27" s="89"/>
      <c r="O27" s="90"/>
      <c r="P27" s="1"/>
      <c r="Q27" s="78" t="s">
        <v>34</v>
      </c>
      <c r="R27" s="79"/>
      <c r="S27" s="22" t="s">
        <v>10</v>
      </c>
      <c r="T27" s="17" t="s">
        <v>19</v>
      </c>
      <c r="U27" s="23">
        <v>0</v>
      </c>
      <c r="V27" s="19">
        <f t="shared" si="9"/>
        <v>0</v>
      </c>
      <c r="W27" s="20">
        <f t="shared" si="10"/>
        <v>0</v>
      </c>
      <c r="X27" s="1"/>
      <c r="Y27" s="33" t="s">
        <v>25</v>
      </c>
      <c r="Z27" s="34">
        <f>+W21</f>
        <v>14400000</v>
      </c>
      <c r="AA27" s="33"/>
      <c r="AB27" s="33" t="s">
        <v>31</v>
      </c>
      <c r="AC27" s="34">
        <f t="shared" si="11"/>
        <v>0</v>
      </c>
      <c r="AD27" s="1"/>
      <c r="AE27" s="1"/>
      <c r="AF27" s="1"/>
    </row>
    <row r="28" spans="1:32" ht="18" customHeight="1" x14ac:dyDescent="0.3">
      <c r="A28" s="1"/>
      <c r="B28" s="1"/>
      <c r="C28" s="1"/>
      <c r="D28" s="36"/>
      <c r="E28" s="1"/>
      <c r="F28" s="1"/>
      <c r="G28" s="1"/>
      <c r="H28" s="1"/>
      <c r="I28" s="78" t="s">
        <v>54</v>
      </c>
      <c r="J28" s="79"/>
      <c r="K28" s="22" t="s">
        <v>7</v>
      </c>
      <c r="L28" s="17" t="s">
        <v>19</v>
      </c>
      <c r="M28" s="23">
        <v>500000</v>
      </c>
      <c r="N28" s="19">
        <f t="shared" ref="N28:N30" si="13">+IF(L28="Mensual",M28,IF(L28="Bimensual",M28/2,IF(L28="Semestral",M28/6,IF(L28="Trimestral",M28/3,IF(L28="Anual",M28/12,"")))))</f>
        <v>500000</v>
      </c>
      <c r="O28" s="20">
        <f t="shared" ref="O28:O30" si="14">+IF(L28="Mensual",M28*12,IF(L28="Bimensual",M28*6,IF(L28="Semestral",M28*2,IF(L28="Trimestral",M28*4,IF(L28="Anual",M28,"")))))</f>
        <v>6000000</v>
      </c>
      <c r="P28" s="1"/>
      <c r="Q28" s="80" t="s">
        <v>37</v>
      </c>
      <c r="R28" s="81"/>
      <c r="S28" s="27"/>
      <c r="T28" s="28"/>
      <c r="U28" s="29">
        <f t="shared" ref="U28:W28" si="15">SUM(U23:U27)</f>
        <v>1770000</v>
      </c>
      <c r="V28" s="30">
        <f t="shared" si="15"/>
        <v>520000</v>
      </c>
      <c r="W28" s="31">
        <f t="shared" si="15"/>
        <v>6240000</v>
      </c>
      <c r="X28" s="1"/>
      <c r="Y28" s="33" t="s">
        <v>40</v>
      </c>
      <c r="Z28" s="34">
        <f>+W28</f>
        <v>6240000</v>
      </c>
      <c r="AA28" s="33"/>
      <c r="AB28" s="33" t="s">
        <v>34</v>
      </c>
      <c r="AC28" s="34">
        <f t="shared" si="11"/>
        <v>0</v>
      </c>
      <c r="AD28" s="1"/>
      <c r="AE28" s="1"/>
      <c r="AF28" s="1"/>
    </row>
    <row r="29" spans="1:32" ht="15.75" customHeight="1" x14ac:dyDescent="0.3">
      <c r="A29" s="1"/>
      <c r="B29" s="1"/>
      <c r="C29" s="1"/>
      <c r="D29" s="33"/>
      <c r="E29" s="1"/>
      <c r="F29" s="1"/>
      <c r="G29" s="1"/>
      <c r="H29" s="1"/>
      <c r="I29" s="78" t="s">
        <v>55</v>
      </c>
      <c r="J29" s="79"/>
      <c r="K29" s="22" t="s">
        <v>10</v>
      </c>
      <c r="L29" s="17" t="s">
        <v>19</v>
      </c>
      <c r="M29" s="23">
        <v>300000</v>
      </c>
      <c r="N29" s="19">
        <f t="shared" si="13"/>
        <v>300000</v>
      </c>
      <c r="O29" s="20">
        <f t="shared" si="14"/>
        <v>3600000</v>
      </c>
      <c r="P29" s="1"/>
      <c r="Q29" s="96" t="s">
        <v>56</v>
      </c>
      <c r="R29" s="89"/>
      <c r="S29" s="89"/>
      <c r="T29" s="89"/>
      <c r="U29" s="89"/>
      <c r="V29" s="89"/>
      <c r="W29" s="90"/>
      <c r="X29" s="1"/>
      <c r="Y29" s="33" t="s">
        <v>56</v>
      </c>
      <c r="Z29" s="34">
        <f>+W38</f>
        <v>3764000</v>
      </c>
      <c r="AA29" s="33"/>
      <c r="AB29" s="33"/>
      <c r="AC29" s="33"/>
      <c r="AD29" s="1"/>
      <c r="AE29" s="1"/>
      <c r="AF29" s="1"/>
    </row>
    <row r="30" spans="1:32" ht="15.75" customHeight="1" x14ac:dyDescent="0.3">
      <c r="A30" s="1"/>
      <c r="B30" s="1"/>
      <c r="C30" s="1"/>
      <c r="D30" s="1"/>
      <c r="E30" s="1"/>
      <c r="F30" s="1"/>
      <c r="G30" s="1"/>
      <c r="H30" s="1"/>
      <c r="I30" s="78" t="s">
        <v>36</v>
      </c>
      <c r="J30" s="79"/>
      <c r="K30" s="22" t="s">
        <v>10</v>
      </c>
      <c r="L30" s="17" t="s">
        <v>19</v>
      </c>
      <c r="M30" s="23"/>
      <c r="N30" s="19">
        <f t="shared" si="13"/>
        <v>0</v>
      </c>
      <c r="O30" s="20">
        <f t="shared" si="14"/>
        <v>0</v>
      </c>
      <c r="P30" s="1"/>
      <c r="Q30" s="78" t="s">
        <v>57</v>
      </c>
      <c r="R30" s="79"/>
      <c r="S30" s="22" t="s">
        <v>7</v>
      </c>
      <c r="T30" s="17" t="s">
        <v>45</v>
      </c>
      <c r="U30" s="23">
        <v>460000</v>
      </c>
      <c r="V30" s="19">
        <f t="shared" ref="V30:V37" si="16">+IF(T30="Mensual",U30,IF(T30="Bimensual",U30/2,IF(T30="Semestral",U30/6,IF(T30="Trimestral",U30/3,IF(T30="Anual",U30/12,"")))))</f>
        <v>76666.666666666672</v>
      </c>
      <c r="W30" s="20">
        <f t="shared" ref="W30:W37" si="17">+IF(T30="Mensual",U30*12,IF(T30="Bimensual",U30*6,IF(T30="Semestral",U30*2,IF(T30="Trimestral",U30*4,IF(T30="Anual",U30,"")))))</f>
        <v>920000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3">
      <c r="A31" s="1"/>
      <c r="B31" s="1"/>
      <c r="C31" s="1"/>
      <c r="D31" s="1"/>
      <c r="E31" s="1"/>
      <c r="F31" s="1"/>
      <c r="G31" s="1"/>
      <c r="H31" s="1"/>
      <c r="I31" s="80" t="s">
        <v>37</v>
      </c>
      <c r="J31" s="81"/>
      <c r="K31" s="27"/>
      <c r="L31" s="28"/>
      <c r="M31" s="29">
        <f t="shared" ref="M31:O31" si="18">SUM(M28:M30)</f>
        <v>800000</v>
      </c>
      <c r="N31" s="30">
        <f t="shared" si="18"/>
        <v>800000</v>
      </c>
      <c r="O31" s="31">
        <f t="shared" si="18"/>
        <v>9600000</v>
      </c>
      <c r="P31" s="1"/>
      <c r="Q31" s="78" t="s">
        <v>58</v>
      </c>
      <c r="R31" s="79"/>
      <c r="S31" s="22" t="s">
        <v>7</v>
      </c>
      <c r="T31" s="17" t="s">
        <v>19</v>
      </c>
      <c r="U31" s="23">
        <v>0</v>
      </c>
      <c r="V31" s="19">
        <f t="shared" si="16"/>
        <v>0</v>
      </c>
      <c r="W31" s="20">
        <f t="shared" si="17"/>
        <v>0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3">
      <c r="A32" s="1"/>
      <c r="B32" s="1"/>
      <c r="C32" s="1"/>
      <c r="D32" s="1"/>
      <c r="E32" s="1"/>
      <c r="F32" s="1"/>
      <c r="G32" s="1"/>
      <c r="H32" s="1"/>
      <c r="I32" s="96" t="s">
        <v>53</v>
      </c>
      <c r="J32" s="89"/>
      <c r="K32" s="89"/>
      <c r="L32" s="89"/>
      <c r="M32" s="89"/>
      <c r="N32" s="89"/>
      <c r="O32" s="90"/>
      <c r="P32" s="1"/>
      <c r="Q32" s="78" t="s">
        <v>59</v>
      </c>
      <c r="R32" s="79"/>
      <c r="S32" s="22" t="s">
        <v>10</v>
      </c>
      <c r="T32" s="17" t="s">
        <v>19</v>
      </c>
      <c r="U32" s="23">
        <v>0</v>
      </c>
      <c r="V32" s="19">
        <f t="shared" si="16"/>
        <v>0</v>
      </c>
      <c r="W32" s="20">
        <f t="shared" si="17"/>
        <v>0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3">
      <c r="A33" s="1"/>
      <c r="B33" s="1" t="s">
        <v>60</v>
      </c>
      <c r="C33" s="1"/>
      <c r="D33" s="1"/>
      <c r="E33" s="1"/>
      <c r="F33" s="1"/>
      <c r="G33" s="1"/>
      <c r="H33" s="1"/>
      <c r="I33" s="78" t="s">
        <v>61</v>
      </c>
      <c r="J33" s="79"/>
      <c r="K33" s="22" t="s">
        <v>7</v>
      </c>
      <c r="L33" s="17" t="s">
        <v>19</v>
      </c>
      <c r="M33" s="23">
        <v>240000</v>
      </c>
      <c r="N33" s="19">
        <f t="shared" ref="N33:N37" si="19">+IF(L33="Mensual",M33,IF(L33="Bimensual",M33/2,IF(L33="Semestral",M33/6,IF(L33="Trimestral",M33/3,IF(L33="Anual",M33/12,"")))))</f>
        <v>240000</v>
      </c>
      <c r="O33" s="20">
        <f t="shared" ref="O33:O37" si="20">+IF(L33="Mensual",M33*12,IF(L33="Bimensual",M33*6,IF(L33="Semestral",M33*2,IF(L33="Trimestral",M33*4,IF(L33="Anual",M33,"")))))</f>
        <v>2880000</v>
      </c>
      <c r="P33" s="1"/>
      <c r="Q33" s="78" t="s">
        <v>62</v>
      </c>
      <c r="R33" s="79"/>
      <c r="S33" s="22" t="s">
        <v>10</v>
      </c>
      <c r="T33" s="17" t="s">
        <v>19</v>
      </c>
      <c r="U33" s="23">
        <v>0</v>
      </c>
      <c r="V33" s="19">
        <f t="shared" si="16"/>
        <v>0</v>
      </c>
      <c r="W33" s="20">
        <f t="shared" si="17"/>
        <v>0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3">
      <c r="A34" s="1"/>
      <c r="B34" s="1"/>
      <c r="C34" s="1"/>
      <c r="D34" s="1"/>
      <c r="E34" s="1"/>
      <c r="F34" s="1"/>
      <c r="G34" s="1"/>
      <c r="H34" s="1"/>
      <c r="I34" s="78" t="s">
        <v>63</v>
      </c>
      <c r="J34" s="79"/>
      <c r="K34" s="22" t="s">
        <v>10</v>
      </c>
      <c r="L34" s="17" t="s">
        <v>19</v>
      </c>
      <c r="M34" s="23"/>
      <c r="N34" s="19">
        <f t="shared" si="19"/>
        <v>0</v>
      </c>
      <c r="O34" s="20">
        <f t="shared" si="20"/>
        <v>0</v>
      </c>
      <c r="P34" s="1"/>
      <c r="Q34" s="78" t="s">
        <v>64</v>
      </c>
      <c r="R34" s="79"/>
      <c r="S34" s="22" t="s">
        <v>7</v>
      </c>
      <c r="T34" s="17" t="s">
        <v>19</v>
      </c>
      <c r="U34" s="23">
        <v>0</v>
      </c>
      <c r="V34" s="19">
        <f t="shared" si="16"/>
        <v>0</v>
      </c>
      <c r="W34" s="20">
        <f t="shared" si="17"/>
        <v>0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1:32" ht="19.5" customHeight="1" x14ac:dyDescent="0.4">
      <c r="A35" s="1"/>
      <c r="B35" s="83" t="s">
        <v>65</v>
      </c>
      <c r="C35" s="84"/>
      <c r="D35" s="84"/>
      <c r="E35" s="84"/>
      <c r="F35" s="84"/>
      <c r="G35" s="85"/>
      <c r="H35" s="1"/>
      <c r="I35" s="78" t="s">
        <v>66</v>
      </c>
      <c r="J35" s="79"/>
      <c r="K35" s="22" t="s">
        <v>7</v>
      </c>
      <c r="L35" s="17" t="s">
        <v>19</v>
      </c>
      <c r="M35" s="23">
        <v>30000</v>
      </c>
      <c r="N35" s="19">
        <f t="shared" si="19"/>
        <v>30000</v>
      </c>
      <c r="O35" s="20">
        <f t="shared" si="20"/>
        <v>360000</v>
      </c>
      <c r="P35" s="1"/>
      <c r="Q35" s="78" t="s">
        <v>67</v>
      </c>
      <c r="R35" s="79"/>
      <c r="S35" s="22" t="s">
        <v>7</v>
      </c>
      <c r="T35" s="17" t="s">
        <v>20</v>
      </c>
      <c r="U35" s="23">
        <f>290000+1754000</f>
        <v>2044000</v>
      </c>
      <c r="V35" s="19">
        <f t="shared" si="16"/>
        <v>170333.33333333334</v>
      </c>
      <c r="W35" s="20">
        <f t="shared" si="17"/>
        <v>2044000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1:32" ht="19.5" customHeight="1" x14ac:dyDescent="0.3">
      <c r="A36" s="1"/>
      <c r="B36" s="86" t="s">
        <v>68</v>
      </c>
      <c r="C36" s="79"/>
      <c r="D36" s="14" t="s">
        <v>17</v>
      </c>
      <c r="E36" s="15" t="s">
        <v>18</v>
      </c>
      <c r="F36" s="15" t="s">
        <v>19</v>
      </c>
      <c r="G36" s="16" t="s">
        <v>20</v>
      </c>
      <c r="H36" s="1"/>
      <c r="I36" s="78" t="s">
        <v>69</v>
      </c>
      <c r="J36" s="79"/>
      <c r="K36" s="22" t="s">
        <v>7</v>
      </c>
      <c r="L36" s="17" t="s">
        <v>20</v>
      </c>
      <c r="M36" s="23">
        <f>2100000</f>
        <v>2100000</v>
      </c>
      <c r="N36" s="19">
        <f t="shared" si="19"/>
        <v>175000</v>
      </c>
      <c r="O36" s="20">
        <f t="shared" si="20"/>
        <v>2100000</v>
      </c>
      <c r="P36" s="1"/>
      <c r="Q36" s="78" t="s">
        <v>40</v>
      </c>
      <c r="R36" s="79"/>
      <c r="S36" s="22" t="s">
        <v>10</v>
      </c>
      <c r="T36" s="17" t="s">
        <v>19</v>
      </c>
      <c r="U36" s="23">
        <v>0</v>
      </c>
      <c r="V36" s="19">
        <f t="shared" si="16"/>
        <v>0</v>
      </c>
      <c r="W36" s="20">
        <f t="shared" si="17"/>
        <v>0</v>
      </c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3">
      <c r="A37" s="1"/>
      <c r="B37" s="78" t="s">
        <v>65</v>
      </c>
      <c r="C37" s="79"/>
      <c r="D37" s="17" t="s">
        <v>19</v>
      </c>
      <c r="E37" s="23">
        <v>150000</v>
      </c>
      <c r="F37" s="19">
        <f>+IF(D37="Mensual",E37,IF(D37="Bimensual",E37/2,IF(D37="Semestral",E37/6,IF(D37="Trimestral",E37/3,IF(D37="Anual",E37/12,"")))))</f>
        <v>150000</v>
      </c>
      <c r="G37" s="20">
        <f>+IF(D37="Mensual",E37*12,IF(D37="Bimensual",E37*6,IF(D37="Semestral",E37*2,IF(D37="Trimestral",E37*4,IF(D37="Anual",E37,"")))))</f>
        <v>1800000</v>
      </c>
      <c r="H37" s="1"/>
      <c r="I37" s="78" t="s">
        <v>70</v>
      </c>
      <c r="J37" s="79"/>
      <c r="K37" s="22" t="s">
        <v>10</v>
      </c>
      <c r="L37" s="17" t="s">
        <v>20</v>
      </c>
      <c r="M37" s="23">
        <v>871900</v>
      </c>
      <c r="N37" s="19">
        <f t="shared" si="19"/>
        <v>72658.333333333328</v>
      </c>
      <c r="O37" s="20">
        <f t="shared" si="20"/>
        <v>871900</v>
      </c>
      <c r="P37" s="1"/>
      <c r="Q37" s="78" t="s">
        <v>71</v>
      </c>
      <c r="R37" s="79"/>
      <c r="S37" s="22" t="s">
        <v>10</v>
      </c>
      <c r="T37" s="17" t="s">
        <v>72</v>
      </c>
      <c r="U37" s="23">
        <v>200000</v>
      </c>
      <c r="V37" s="19">
        <f t="shared" si="16"/>
        <v>66666.666666666672</v>
      </c>
      <c r="W37" s="20">
        <f t="shared" si="17"/>
        <v>800000</v>
      </c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3">
      <c r="A38" s="1"/>
      <c r="B38" s="87" t="s">
        <v>37</v>
      </c>
      <c r="C38" s="81"/>
      <c r="D38" s="24"/>
      <c r="E38" s="25">
        <f t="shared" ref="E38:G38" si="21">+SUM(E37)</f>
        <v>150000</v>
      </c>
      <c r="F38" s="25">
        <f t="shared" si="21"/>
        <v>150000</v>
      </c>
      <c r="G38" s="26">
        <f t="shared" si="21"/>
        <v>1800000</v>
      </c>
      <c r="H38" s="1"/>
      <c r="I38" s="80" t="s">
        <v>37</v>
      </c>
      <c r="J38" s="81"/>
      <c r="K38" s="27"/>
      <c r="L38" s="28"/>
      <c r="M38" s="29">
        <f t="shared" ref="M38:O38" si="22">SUM(M33:M37)</f>
        <v>3241900</v>
      </c>
      <c r="N38" s="30">
        <f t="shared" si="22"/>
        <v>517658.33333333331</v>
      </c>
      <c r="O38" s="31">
        <f t="shared" si="22"/>
        <v>6211900</v>
      </c>
      <c r="P38" s="1"/>
      <c r="Q38" s="80" t="s">
        <v>37</v>
      </c>
      <c r="R38" s="81"/>
      <c r="S38" s="27"/>
      <c r="T38" s="37"/>
      <c r="U38" s="35">
        <f t="shared" ref="U38:W38" si="23">SUM(U30:U37)</f>
        <v>2704000</v>
      </c>
      <c r="V38" s="38">
        <f t="shared" si="23"/>
        <v>313666.66666666669</v>
      </c>
      <c r="W38" s="39">
        <f t="shared" si="23"/>
        <v>3764000</v>
      </c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82" t="s">
        <v>73</v>
      </c>
      <c r="R39" s="81"/>
      <c r="S39" s="40"/>
      <c r="T39" s="41"/>
      <c r="U39" s="42">
        <f>+U38+U28+U21+M38+M31+M26</f>
        <v>11985900</v>
      </c>
      <c r="V39" s="42">
        <f t="shared" ref="V39:W39" si="24">+V38+V21+N38+N31+N26+V28</f>
        <v>5162991.666666667</v>
      </c>
      <c r="W39" s="43">
        <f t="shared" si="24"/>
        <v>58955900</v>
      </c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3">
      <c r="A42" s="1"/>
      <c r="B42" s="1" t="s">
        <v>74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20.25" customHeight="1" x14ac:dyDescent="0.4">
      <c r="A44" s="1"/>
      <c r="B44" s="91" t="s">
        <v>75</v>
      </c>
      <c r="C44" s="81"/>
      <c r="D44" s="81"/>
      <c r="E44" s="81"/>
      <c r="F44" s="81"/>
      <c r="G44" s="92"/>
      <c r="H44" s="1"/>
      <c r="I44" s="93" t="s">
        <v>76</v>
      </c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92"/>
      <c r="Y44" s="1"/>
      <c r="Z44" s="1"/>
      <c r="AA44" s="1"/>
      <c r="AB44" s="1"/>
      <c r="AC44" s="1"/>
      <c r="AD44" s="1"/>
      <c r="AE44" s="1"/>
      <c r="AF44" s="1"/>
    </row>
    <row r="45" spans="1:32" ht="15" customHeight="1" x14ac:dyDescent="0.3">
      <c r="A45" s="1"/>
      <c r="B45" s="44"/>
      <c r="C45" s="45"/>
      <c r="D45" s="94" t="s">
        <v>77</v>
      </c>
      <c r="E45" s="84"/>
      <c r="F45" s="94" t="s">
        <v>78</v>
      </c>
      <c r="G45" s="85"/>
      <c r="H45" s="1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8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35">
      <c r="A46" s="1"/>
      <c r="B46" s="49" t="s">
        <v>14</v>
      </c>
      <c r="C46" s="45"/>
      <c r="D46" s="88">
        <f>+F21</f>
        <v>3600000</v>
      </c>
      <c r="E46" s="89"/>
      <c r="F46" s="88">
        <f>+G21</f>
        <v>43200000</v>
      </c>
      <c r="G46" s="90"/>
      <c r="H46" s="1"/>
      <c r="I46" s="46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8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3">
      <c r="A47" s="1"/>
      <c r="B47" s="44"/>
      <c r="C47" s="45"/>
      <c r="D47" s="45"/>
      <c r="E47" s="45"/>
      <c r="F47" s="45"/>
      <c r="G47" s="50"/>
      <c r="H47" s="1"/>
      <c r="I47" s="46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8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35">
      <c r="A48" s="1"/>
      <c r="B48" s="49" t="s">
        <v>15</v>
      </c>
      <c r="C48" s="45"/>
      <c r="D48" s="88">
        <f>+V39</f>
        <v>5162991.666666667</v>
      </c>
      <c r="E48" s="89"/>
      <c r="F48" s="88">
        <f>+W39</f>
        <v>58955900</v>
      </c>
      <c r="G48" s="90"/>
      <c r="H48" s="1"/>
      <c r="I48" s="46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8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3">
      <c r="A49" s="1"/>
      <c r="B49" s="44"/>
      <c r="C49" s="45"/>
      <c r="D49" s="45"/>
      <c r="E49" s="45"/>
      <c r="F49" s="45"/>
      <c r="G49" s="50"/>
      <c r="H49" s="1"/>
      <c r="I49" s="46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8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35">
      <c r="A50" s="1"/>
      <c r="B50" s="51" t="s">
        <v>79</v>
      </c>
      <c r="C50" s="52"/>
      <c r="D50" s="97">
        <f>+D46-D48</f>
        <v>-1562991.666666667</v>
      </c>
      <c r="E50" s="98"/>
      <c r="F50" s="97">
        <f>+F46-F48</f>
        <v>-15755900</v>
      </c>
      <c r="G50" s="99"/>
      <c r="H50" s="1"/>
      <c r="I50" s="46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8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3">
      <c r="A51" s="1"/>
      <c r="B51" s="1"/>
      <c r="C51" s="1"/>
      <c r="D51" s="1"/>
      <c r="E51" s="1"/>
      <c r="F51" s="1"/>
      <c r="G51" s="1"/>
      <c r="H51" s="1"/>
      <c r="I51" s="46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3">
      <c r="A52" s="1"/>
      <c r="B52" s="1"/>
      <c r="C52" s="1"/>
      <c r="D52" s="1"/>
      <c r="E52" s="1"/>
      <c r="F52" s="1"/>
      <c r="G52" s="1"/>
      <c r="H52" s="1"/>
      <c r="I52" s="46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8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3">
      <c r="A53" s="1"/>
      <c r="B53" s="1" t="s">
        <v>80</v>
      </c>
      <c r="C53" s="1"/>
      <c r="D53" s="1"/>
      <c r="E53" s="1"/>
      <c r="F53" s="1"/>
      <c r="G53" s="1"/>
      <c r="H53" s="1"/>
      <c r="I53" s="46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8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3">
      <c r="A54" s="1"/>
      <c r="B54" s="1"/>
      <c r="C54" s="1"/>
      <c r="D54" s="1"/>
      <c r="E54" s="1"/>
      <c r="F54" s="1"/>
      <c r="G54" s="1"/>
      <c r="H54" s="1"/>
      <c r="I54" s="53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5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4">
      <c r="A55" s="1"/>
      <c r="B55" s="91" t="s">
        <v>81</v>
      </c>
      <c r="C55" s="81"/>
      <c r="D55" s="81"/>
      <c r="E55" s="81"/>
      <c r="F55" s="81"/>
      <c r="G55" s="9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3">
      <c r="A56" s="1"/>
      <c r="B56" s="56"/>
      <c r="C56" s="57"/>
      <c r="D56" s="94" t="s">
        <v>77</v>
      </c>
      <c r="E56" s="84"/>
      <c r="F56" s="94" t="s">
        <v>78</v>
      </c>
      <c r="G56" s="8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35">
      <c r="A57" s="1"/>
      <c r="B57" s="49" t="s">
        <v>14</v>
      </c>
      <c r="C57" s="45"/>
      <c r="D57" s="88">
        <f>+F21</f>
        <v>3600000</v>
      </c>
      <c r="E57" s="89"/>
      <c r="F57" s="88">
        <f>+G21</f>
        <v>43200000</v>
      </c>
      <c r="G57" s="9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3">
      <c r="A58" s="1"/>
      <c r="B58" s="44"/>
      <c r="C58" s="45"/>
      <c r="D58" s="45"/>
      <c r="E58" s="45"/>
      <c r="F58" s="45"/>
      <c r="G58" s="50"/>
      <c r="H58" s="1"/>
      <c r="I58" s="95" t="s">
        <v>85</v>
      </c>
      <c r="J58" s="95"/>
      <c r="K58" s="9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35">
      <c r="A59" s="1"/>
      <c r="B59" s="49" t="s">
        <v>65</v>
      </c>
      <c r="C59" s="45"/>
      <c r="D59" s="88">
        <f>+F38</f>
        <v>150000</v>
      </c>
      <c r="E59" s="89"/>
      <c r="F59" s="88">
        <f>+G38</f>
        <v>1800000</v>
      </c>
      <c r="G59" s="90"/>
      <c r="H59" s="1"/>
      <c r="I59" s="76" t="s">
        <v>87</v>
      </c>
      <c r="J59" s="76"/>
      <c r="K59" s="64" t="s">
        <v>91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3">
      <c r="A60" s="1"/>
      <c r="B60" s="44"/>
      <c r="C60" s="45"/>
      <c r="D60" s="45"/>
      <c r="E60" s="45"/>
      <c r="F60" s="45"/>
      <c r="G60" s="50"/>
      <c r="H60" s="1"/>
      <c r="I60" s="65"/>
      <c r="J60" s="65" t="str">
        <f>+B16</f>
        <v>Salario</v>
      </c>
      <c r="K60" s="66">
        <f>+F16</f>
        <v>3600000</v>
      </c>
      <c r="L60" s="6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35">
      <c r="A61" s="1"/>
      <c r="B61" s="49" t="s">
        <v>15</v>
      </c>
      <c r="C61" s="45"/>
      <c r="D61" s="88">
        <f>+D57-D59</f>
        <v>3450000</v>
      </c>
      <c r="E61" s="89"/>
      <c r="F61" s="88">
        <f>+F57-F59</f>
        <v>41400000</v>
      </c>
      <c r="G61" s="90"/>
      <c r="H61" s="1"/>
      <c r="I61" s="65"/>
      <c r="J61" s="65" t="str">
        <f t="shared" ref="J61:J65" si="25">+B17</f>
        <v>Arriendo</v>
      </c>
      <c r="K61" s="66">
        <f t="shared" ref="K61:K64" si="26">+F17</f>
        <v>0</v>
      </c>
      <c r="L61" s="6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3">
      <c r="A62" s="1"/>
      <c r="B62" s="58"/>
      <c r="C62" s="59"/>
      <c r="D62" s="59"/>
      <c r="E62" s="59"/>
      <c r="F62" s="59"/>
      <c r="G62" s="60"/>
      <c r="H62" s="1"/>
      <c r="I62" s="65"/>
      <c r="J62" s="65" t="str">
        <f t="shared" si="25"/>
        <v>Dividendos</v>
      </c>
      <c r="K62" s="66">
        <f t="shared" si="26"/>
        <v>0</v>
      </c>
      <c r="L62" s="6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3">
      <c r="A63" s="1"/>
      <c r="B63" s="1"/>
      <c r="C63" s="1"/>
      <c r="D63" s="1"/>
      <c r="E63" s="1"/>
      <c r="F63" s="1"/>
      <c r="G63" s="1"/>
      <c r="H63" s="1"/>
      <c r="I63" s="65"/>
      <c r="J63" s="65" t="str">
        <f t="shared" si="25"/>
        <v>Comisiones</v>
      </c>
      <c r="K63" s="66">
        <f t="shared" si="26"/>
        <v>0</v>
      </c>
      <c r="L63" s="6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3">
      <c r="A64" s="1"/>
      <c r="B64" s="1"/>
      <c r="C64" s="1"/>
      <c r="D64" s="1"/>
      <c r="E64" s="1"/>
      <c r="F64" s="1"/>
      <c r="G64" s="1"/>
      <c r="H64" s="1"/>
      <c r="I64" s="69"/>
      <c r="J64" s="69" t="str">
        <f t="shared" si="25"/>
        <v>Otros</v>
      </c>
      <c r="K64" s="70">
        <f t="shared" si="26"/>
        <v>0</v>
      </c>
      <c r="L64" s="6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3">
      <c r="A65" s="1"/>
      <c r="B65" s="1"/>
      <c r="C65" s="1"/>
      <c r="D65" s="1"/>
      <c r="E65" s="1"/>
      <c r="F65" s="1"/>
      <c r="G65" s="1"/>
      <c r="H65" s="1"/>
      <c r="I65" s="65"/>
      <c r="J65" s="72" t="str">
        <f t="shared" si="25"/>
        <v>Total</v>
      </c>
      <c r="K65" s="73">
        <f>+SUM(K60:K64)</f>
        <v>3600000</v>
      </c>
      <c r="L65" s="6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3">
      <c r="A66" s="1"/>
      <c r="B66" s="1"/>
      <c r="C66" s="1"/>
      <c r="D66" s="1"/>
      <c r="E66" s="1"/>
      <c r="F66" s="1"/>
      <c r="G66" s="1"/>
      <c r="H66" s="1"/>
      <c r="I66" s="76" t="s">
        <v>86</v>
      </c>
      <c r="J66" s="76"/>
      <c r="K66" s="6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3">
      <c r="A67" s="1"/>
      <c r="B67" s="1"/>
      <c r="C67" s="1"/>
      <c r="D67" s="1"/>
      <c r="E67" s="1"/>
      <c r="F67" s="1"/>
      <c r="G67" s="1"/>
      <c r="H67" s="1"/>
      <c r="I67" s="64"/>
      <c r="J67" s="64" t="str">
        <f>+I16</f>
        <v>Hogar</v>
      </c>
      <c r="K67" s="67">
        <f>+N26</f>
        <v>1561666.6666666667</v>
      </c>
      <c r="L67" s="6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1"/>
      <c r="B68" s="1"/>
      <c r="C68" s="1"/>
      <c r="D68" s="1"/>
      <c r="E68" s="1"/>
      <c r="F68" s="1"/>
      <c r="G68" s="1"/>
      <c r="H68" s="1"/>
      <c r="I68" s="64"/>
      <c r="J68" s="64" t="str">
        <f>+I27</f>
        <v>Comida</v>
      </c>
      <c r="K68" s="67">
        <f>+N31</f>
        <v>800000</v>
      </c>
      <c r="L68" s="6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1"/>
      <c r="B69" s="1"/>
      <c r="C69" s="1"/>
      <c r="D69" s="1"/>
      <c r="E69" s="1"/>
      <c r="F69" s="1"/>
      <c r="G69" s="1"/>
      <c r="H69" s="1"/>
      <c r="I69" s="64"/>
      <c r="J69" s="64" t="str">
        <f>+I32</f>
        <v>Transporte</v>
      </c>
      <c r="K69" s="67">
        <f>+N38</f>
        <v>517658.33333333331</v>
      </c>
      <c r="L69" s="6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"/>
      <c r="B70" s="1"/>
      <c r="C70" s="1"/>
      <c r="D70" s="1"/>
      <c r="E70" s="1"/>
      <c r="F70" s="1"/>
      <c r="G70" s="1"/>
      <c r="H70" s="1"/>
      <c r="I70" s="64"/>
      <c r="J70" s="64" t="str">
        <f>+Q16</f>
        <v>Créditos/ Deudas</v>
      </c>
      <c r="K70" s="67">
        <f>+V21</f>
        <v>1450000</v>
      </c>
      <c r="L70" s="6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"/>
      <c r="B71" s="1"/>
      <c r="C71" s="1"/>
      <c r="D71" s="1"/>
      <c r="E71" s="1"/>
      <c r="F71" s="1"/>
      <c r="G71" s="1"/>
      <c r="H71" s="1"/>
      <c r="I71" s="64"/>
      <c r="J71" s="64" t="str">
        <f>+Q22</f>
        <v>Entretenimiento</v>
      </c>
      <c r="K71" s="67">
        <f>+V28</f>
        <v>520000</v>
      </c>
      <c r="L71" s="6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"/>
      <c r="B72" s="1"/>
      <c r="C72" s="1"/>
      <c r="D72" s="1"/>
      <c r="E72" s="1"/>
      <c r="F72" s="1"/>
      <c r="G72" s="1"/>
      <c r="H72" s="1"/>
      <c r="I72" s="71"/>
      <c r="J72" s="71" t="str">
        <f>+Q29</f>
        <v>Familia</v>
      </c>
      <c r="K72" s="68">
        <f>+V38</f>
        <v>313666.66666666669</v>
      </c>
      <c r="L72" s="6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"/>
      <c r="B73" s="1"/>
      <c r="C73" s="1"/>
      <c r="D73" s="1"/>
      <c r="E73" s="1"/>
      <c r="F73" s="1"/>
      <c r="G73" s="1"/>
      <c r="H73" s="1"/>
      <c r="I73" s="64"/>
      <c r="J73" s="72" t="s">
        <v>37</v>
      </c>
      <c r="K73" s="74">
        <f>+SUM(K67:K72)</f>
        <v>5162991.666666667</v>
      </c>
      <c r="L73" s="6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1"/>
      <c r="B74" s="1"/>
      <c r="C74" s="1"/>
      <c r="D74" s="1"/>
      <c r="E74" s="1"/>
      <c r="F74" s="1"/>
      <c r="G74" s="1"/>
      <c r="H74" s="1"/>
      <c r="I74" s="76"/>
      <c r="J74" s="76"/>
      <c r="K74" s="6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3">
      <c r="A75" s="1"/>
      <c r="B75" s="1"/>
      <c r="C75" s="1"/>
      <c r="D75" s="1"/>
      <c r="E75" s="1"/>
      <c r="F75" s="1"/>
      <c r="G75" s="1"/>
      <c r="H75" s="1"/>
      <c r="I75" s="64"/>
      <c r="J75" s="64" t="s">
        <v>88</v>
      </c>
      <c r="K75" s="67">
        <f>+F37</f>
        <v>150000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3">
      <c r="A76" s="1"/>
      <c r="B76" s="1"/>
      <c r="C76" s="1"/>
      <c r="D76" s="1"/>
      <c r="E76" s="1"/>
      <c r="F76" s="1"/>
      <c r="G76" s="1"/>
      <c r="H76" s="1"/>
      <c r="I76" s="64"/>
      <c r="J76" s="64"/>
      <c r="K76" s="6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3">
      <c r="A77" s="1"/>
      <c r="B77" s="1"/>
      <c r="C77" s="1"/>
      <c r="D77" s="1"/>
      <c r="E77" s="1"/>
      <c r="F77" s="1"/>
      <c r="G77" s="1"/>
      <c r="H77" s="1"/>
      <c r="I77" s="77" t="s">
        <v>89</v>
      </c>
      <c r="J77" s="77"/>
      <c r="K77" s="75">
        <f>+K65-K73</f>
        <v>-1562991.666666667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3">
      <c r="A78" s="1"/>
      <c r="B78" s="1"/>
      <c r="C78" s="1"/>
      <c r="D78" s="1"/>
      <c r="E78" s="1"/>
      <c r="F78" s="1"/>
      <c r="G78" s="1"/>
      <c r="H78" s="1"/>
      <c r="I78" s="77" t="s">
        <v>90</v>
      </c>
      <c r="J78" s="77"/>
      <c r="K78" s="75">
        <f>+K65-K73-K75</f>
        <v>-1712991.666666667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3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3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3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3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3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3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3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3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3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3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3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3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3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3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3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3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3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3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3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3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3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3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3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3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3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3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3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3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3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3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3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3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3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3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3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3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3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3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5"/>
    <row r="263" spans="1:32" ht="15.75" customHeight="1" x14ac:dyDescent="0.25"/>
    <row r="264" spans="1:32" ht="15.75" customHeight="1" x14ac:dyDescent="0.25"/>
    <row r="265" spans="1:32" ht="15.75" customHeight="1" x14ac:dyDescent="0.25"/>
    <row r="266" spans="1:32" ht="15.75" customHeight="1" x14ac:dyDescent="0.25"/>
    <row r="267" spans="1:32" ht="15.75" customHeight="1" x14ac:dyDescent="0.25"/>
    <row r="268" spans="1:32" ht="15.75" customHeight="1" x14ac:dyDescent="0.25"/>
    <row r="269" spans="1:32" ht="15.75" customHeight="1" x14ac:dyDescent="0.25"/>
    <row r="270" spans="1:32" ht="15.75" customHeight="1" x14ac:dyDescent="0.25"/>
    <row r="271" spans="1:32" ht="15.75" customHeight="1" x14ac:dyDescent="0.25"/>
    <row r="272" spans="1:3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8">
    <mergeCell ref="Q33:R33"/>
    <mergeCell ref="Q34:R34"/>
    <mergeCell ref="Q29:W29"/>
    <mergeCell ref="Q30:R30"/>
    <mergeCell ref="Q31:R31"/>
    <mergeCell ref="I22:J22"/>
    <mergeCell ref="Q25:R25"/>
    <mergeCell ref="Q26:R26"/>
    <mergeCell ref="I27:O27"/>
    <mergeCell ref="Q27:R27"/>
    <mergeCell ref="Q32:R32"/>
    <mergeCell ref="Q28:R28"/>
    <mergeCell ref="Q18:R18"/>
    <mergeCell ref="Q19:R19"/>
    <mergeCell ref="Q20:R20"/>
    <mergeCell ref="Q21:R21"/>
    <mergeCell ref="Q22:W22"/>
    <mergeCell ref="Q23:R23"/>
    <mergeCell ref="Q24:R24"/>
    <mergeCell ref="B20:C20"/>
    <mergeCell ref="B21:C21"/>
    <mergeCell ref="C1:W5"/>
    <mergeCell ref="B14:G14"/>
    <mergeCell ref="I14:W14"/>
    <mergeCell ref="B15:C15"/>
    <mergeCell ref="Q15:R15"/>
    <mergeCell ref="B16:C16"/>
    <mergeCell ref="Q17:R17"/>
    <mergeCell ref="I15:J15"/>
    <mergeCell ref="I17:J17"/>
    <mergeCell ref="I18:J18"/>
    <mergeCell ref="I19:J19"/>
    <mergeCell ref="I20:J20"/>
    <mergeCell ref="I21:J21"/>
    <mergeCell ref="I16:O16"/>
    <mergeCell ref="Q16:W16"/>
    <mergeCell ref="B17:C17"/>
    <mergeCell ref="B18:C18"/>
    <mergeCell ref="B19:C19"/>
    <mergeCell ref="D61:E61"/>
    <mergeCell ref="F61:G61"/>
    <mergeCell ref="D46:E46"/>
    <mergeCell ref="D48:E48"/>
    <mergeCell ref="F48:G48"/>
    <mergeCell ref="D50:E50"/>
    <mergeCell ref="F50:G50"/>
    <mergeCell ref="B55:G55"/>
    <mergeCell ref="F56:G56"/>
    <mergeCell ref="D56:E56"/>
    <mergeCell ref="D57:E57"/>
    <mergeCell ref="F57:G57"/>
    <mergeCell ref="D59:E59"/>
    <mergeCell ref="F59:G59"/>
    <mergeCell ref="B44:G44"/>
    <mergeCell ref="I44:X44"/>
    <mergeCell ref="D45:E45"/>
    <mergeCell ref="F45:G45"/>
    <mergeCell ref="F46:G46"/>
    <mergeCell ref="I58:K58"/>
    <mergeCell ref="Q36:R36"/>
    <mergeCell ref="Q37:R37"/>
    <mergeCell ref="Q39:R39"/>
    <mergeCell ref="B35:G35"/>
    <mergeCell ref="I35:J35"/>
    <mergeCell ref="Q35:R35"/>
    <mergeCell ref="B36:C36"/>
    <mergeCell ref="I36:J36"/>
    <mergeCell ref="B37:C37"/>
    <mergeCell ref="B38:C38"/>
    <mergeCell ref="Q38:R38"/>
    <mergeCell ref="I37:J37"/>
    <mergeCell ref="I38:J38"/>
    <mergeCell ref="I33:J33"/>
    <mergeCell ref="I34:J34"/>
    <mergeCell ref="I23:J23"/>
    <mergeCell ref="I24:J24"/>
    <mergeCell ref="I25:J25"/>
    <mergeCell ref="I26:J26"/>
    <mergeCell ref="I28:J28"/>
    <mergeCell ref="I29:J29"/>
    <mergeCell ref="I30:J30"/>
    <mergeCell ref="I32:O32"/>
    <mergeCell ref="I31:J31"/>
    <mergeCell ref="I66:J66"/>
    <mergeCell ref="I59:J59"/>
    <mergeCell ref="I74:J74"/>
    <mergeCell ref="I77:J77"/>
    <mergeCell ref="I78:J78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Hoja1!$A$10:$A$11</xm:f>
          </x14:formula1>
          <xm:sqref>K17:K25 S23:S27 K28:K30 K33:K37 S30:S37 S17:S20</xm:sqref>
        </x14:dataValidation>
        <x14:dataValidation type="list" allowBlank="1" showErrorMessage="1" xr:uid="{00000000-0002-0000-0200-000001000000}">
          <x14:formula1>
            <xm:f>Hoja1!$A$2:$A$6</xm:f>
          </x14:formula1>
          <xm:sqref>D16:D20 T17:T20 L17:L25 T23:T27 L28:L30 D37 L33:L37 T30:T37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9765625" defaultRowHeight="15" customHeight="1" x14ac:dyDescent="0.25"/>
  <cols>
    <col min="1" max="6" width="9.3984375" customWidth="1"/>
  </cols>
  <sheetData>
    <row r="1" spans="1:1" ht="14.4" x14ac:dyDescent="0.3">
      <c r="A1" s="61" t="s">
        <v>82</v>
      </c>
    </row>
    <row r="2" spans="1:1" ht="14.4" x14ac:dyDescent="0.3">
      <c r="A2" s="32" t="s">
        <v>19</v>
      </c>
    </row>
    <row r="3" spans="1:1" ht="14.4" x14ac:dyDescent="0.3">
      <c r="A3" s="1" t="s">
        <v>83</v>
      </c>
    </row>
    <row r="4" spans="1:1" ht="14.4" x14ac:dyDescent="0.3">
      <c r="A4" s="1" t="s">
        <v>72</v>
      </c>
    </row>
    <row r="5" spans="1:1" ht="14.4" x14ac:dyDescent="0.3">
      <c r="A5" s="1" t="s">
        <v>45</v>
      </c>
    </row>
    <row r="6" spans="1:1" ht="14.4" x14ac:dyDescent="0.3">
      <c r="A6" s="1" t="s">
        <v>20</v>
      </c>
    </row>
    <row r="9" spans="1:1" ht="14.4" x14ac:dyDescent="0.3">
      <c r="A9" s="1" t="s">
        <v>84</v>
      </c>
    </row>
    <row r="10" spans="1:1" ht="14.4" x14ac:dyDescent="0.3">
      <c r="A10" s="1" t="s">
        <v>7</v>
      </c>
    </row>
    <row r="11" spans="1:1" ht="14.4" x14ac:dyDescent="0.3">
      <c r="A11" s="1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Acevedo</dc:creator>
  <cp:lastModifiedBy>Claudia Patricia</cp:lastModifiedBy>
  <dcterms:created xsi:type="dcterms:W3CDTF">2023-12-18T21:22:25Z</dcterms:created>
  <dcterms:modified xsi:type="dcterms:W3CDTF">2025-01-08T20:37:32Z</dcterms:modified>
</cp:coreProperties>
</file>