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alphacademyformation-my.sharepoint.com/personal/virginiedetry_alphacademy_be/Documents/LifeCycle/Marketing/"/>
    </mc:Choice>
  </mc:AlternateContent>
  <xr:revisionPtr revIDLastSave="7" documentId="13_ncr:1_{63A810A3-8BCD-4ECF-AC6D-4920B2386855}" xr6:coauthVersionLast="47" xr6:coauthVersionMax="47" xr10:uidLastSave="{3DE3463D-E564-40C9-AA60-199C084D7B75}"/>
  <bookViews>
    <workbookView xWindow="-108" yWindow="-108" windowWidth="23256" windowHeight="12456" firstSheet="1" activeTab="1" xr2:uid="{00000000-000D-0000-FFFF-FFFF00000000}"/>
  </bookViews>
  <sheets>
    <sheet name="Calcul" sheetId="1" state="hidden" r:id="rId1"/>
    <sheet name="Calculate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M3" i="1"/>
  <c r="M4" i="1"/>
  <c r="M5" i="1"/>
  <c r="M6" i="1"/>
  <c r="M7" i="1"/>
  <c r="M8" i="1"/>
  <c r="M9" i="1"/>
  <c r="M10" i="1"/>
  <c r="M11" i="1"/>
  <c r="M12" i="1"/>
  <c r="L3" i="1"/>
  <c r="L4" i="1"/>
  <c r="L5" i="1"/>
  <c r="L6" i="1"/>
  <c r="L7" i="1"/>
  <c r="L8" i="1"/>
  <c r="L9" i="1"/>
  <c r="L10" i="1"/>
  <c r="L11" i="1"/>
  <c r="L12" i="1"/>
  <c r="K3" i="1"/>
  <c r="K4" i="1"/>
  <c r="K5" i="1"/>
  <c r="K6" i="1"/>
  <c r="K7" i="1"/>
  <c r="K8" i="1"/>
  <c r="K9" i="1"/>
  <c r="K10" i="1"/>
  <c r="K11" i="1"/>
  <c r="K12" i="1"/>
  <c r="D3" i="1"/>
  <c r="D12" i="1"/>
  <c r="C12" i="1" s="1"/>
  <c r="L29" i="1"/>
  <c r="M29" i="1" s="1"/>
  <c r="N29" i="1" s="1"/>
  <c r="K14" i="1"/>
  <c r="L14" i="1" s="1"/>
  <c r="M14" i="1" s="1"/>
  <c r="N14" i="1" s="1"/>
  <c r="K15" i="1"/>
  <c r="L15" i="1" s="1"/>
  <c r="M15" i="1" s="1"/>
  <c r="N15" i="1" s="1"/>
  <c r="K16" i="1"/>
  <c r="L16" i="1" s="1"/>
  <c r="M16" i="1" s="1"/>
  <c r="N16" i="1" s="1"/>
  <c r="K17" i="1"/>
  <c r="L17" i="1" s="1"/>
  <c r="M17" i="1" s="1"/>
  <c r="N17" i="1" s="1"/>
  <c r="K18" i="1"/>
  <c r="L18" i="1" s="1"/>
  <c r="M18" i="1" s="1"/>
  <c r="N18" i="1" s="1"/>
  <c r="K19" i="1"/>
  <c r="L19" i="1" s="1"/>
  <c r="M19" i="1" s="1"/>
  <c r="N19" i="1" s="1"/>
  <c r="K20" i="1"/>
  <c r="L20" i="1" s="1"/>
  <c r="M20" i="1" s="1"/>
  <c r="N20" i="1" s="1"/>
  <c r="K21" i="1"/>
  <c r="L21" i="1" s="1"/>
  <c r="M21" i="1" s="1"/>
  <c r="N21" i="1" s="1"/>
  <c r="K22" i="1"/>
  <c r="L22" i="1" s="1"/>
  <c r="M22" i="1" s="1"/>
  <c r="N22" i="1" s="1"/>
  <c r="K23" i="1"/>
  <c r="L23" i="1" s="1"/>
  <c r="M23" i="1" s="1"/>
  <c r="N23" i="1" s="1"/>
  <c r="K24" i="1"/>
  <c r="L24" i="1" s="1"/>
  <c r="M24" i="1" s="1"/>
  <c r="N24" i="1" s="1"/>
  <c r="K25" i="1"/>
  <c r="L25" i="1" s="1"/>
  <c r="M25" i="1" s="1"/>
  <c r="N25" i="1" s="1"/>
  <c r="K26" i="1"/>
  <c r="L26" i="1" s="1"/>
  <c r="M26" i="1" s="1"/>
  <c r="N26" i="1" s="1"/>
  <c r="K27" i="1"/>
  <c r="L27" i="1" s="1"/>
  <c r="M27" i="1" s="1"/>
  <c r="N27" i="1" s="1"/>
  <c r="K28" i="1"/>
  <c r="L28" i="1" s="1"/>
  <c r="M28" i="1" s="1"/>
  <c r="N28" i="1" s="1"/>
  <c r="K29" i="1"/>
  <c r="K30" i="1"/>
  <c r="L30" i="1" s="1"/>
  <c r="M30" i="1" s="1"/>
  <c r="N30" i="1" s="1"/>
  <c r="K31" i="1"/>
  <c r="L31" i="1" s="1"/>
  <c r="M31" i="1" s="1"/>
  <c r="N31" i="1" s="1"/>
  <c r="K32" i="1"/>
  <c r="L32" i="1" s="1"/>
  <c r="M32" i="1" s="1"/>
  <c r="N32" i="1" s="1"/>
  <c r="K33" i="1"/>
  <c r="L33" i="1" s="1"/>
  <c r="M33" i="1" s="1"/>
  <c r="N33" i="1" s="1"/>
  <c r="K13" i="1"/>
  <c r="L13" i="1" s="1"/>
  <c r="M13" i="1" s="1"/>
  <c r="N13" i="1" s="1"/>
  <c r="C10" i="1"/>
  <c r="C8" i="1"/>
  <c r="C7" i="1"/>
  <c r="C13" i="1" l="1"/>
  <c r="I22" i="2" s="1"/>
  <c r="C3" i="1"/>
  <c r="E3" i="1" s="1"/>
  <c r="V22" i="2" l="1"/>
</calcChain>
</file>

<file path=xl/sharedStrings.xml><?xml version="1.0" encoding="utf-8"?>
<sst xmlns="http://schemas.openxmlformats.org/spreadsheetml/2006/main" count="22" uniqueCount="22">
  <si>
    <t>Entrée</t>
  </si>
  <si>
    <t>Moyenne jours facturable /mois</t>
  </si>
  <si>
    <t>Taux journalier</t>
  </si>
  <si>
    <t>Gain mensuel moyen</t>
  </si>
  <si>
    <t>Sortie</t>
  </si>
  <si>
    <t>Voiture (Taxe, prêt/leasing, assurance, essence)</t>
  </si>
  <si>
    <t>Impôt société</t>
  </si>
  <si>
    <t>Comptable</t>
  </si>
  <si>
    <t>Assurance RC</t>
  </si>
  <si>
    <t>Box internet</t>
  </si>
  <si>
    <t>Paye</t>
  </si>
  <si>
    <t>Paye net</t>
  </si>
  <si>
    <t>Cotisation sociale mensuelle</t>
  </si>
  <si>
    <t>Cotisation sociale trimestrielle</t>
  </si>
  <si>
    <t>Revenu annuelle (avec 1500€ d'ATN)</t>
  </si>
  <si>
    <t>Cotisation sociale sup</t>
  </si>
  <si>
    <t>TOTAL charge</t>
  </si>
  <si>
    <t>Charge TOTAL</t>
  </si>
  <si>
    <t>Remplir les 2 champs ci-dessous :</t>
  </si>
  <si>
    <t>** Les charges prévisionnelles prennent en compte la paie, les cotisations sociales, impôts, assurances, voiture, box internet, ...</t>
  </si>
  <si>
    <t>Résultats de la simulation* :</t>
  </si>
  <si>
    <t>*   Le résultat de la simulation n'est pas impacté par la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</si>
</sst>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Amasis MT Pro Black"/>
      <family val="1"/>
    </font>
    <font>
      <sz val="18"/>
      <color theme="1"/>
      <name val="Amasis MT Pro Black"/>
      <family val="1"/>
    </font>
    <font>
      <sz val="24"/>
      <color theme="1"/>
      <name val="Amasis MT Pro Black"/>
      <family val="1"/>
    </font>
    <font>
      <sz val="11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wrapText="1"/>
      <protection hidden="1"/>
    </xf>
    <xf numFmtId="2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Protection="1">
      <protection locked="0"/>
    </xf>
    <xf numFmtId="0" fontId="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65" fontId="1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48EA"/>
      <color rgb="FFFB6F70"/>
      <color rgb="FFFDCBD7"/>
      <color rgb="FFF86689"/>
      <color rgb="FFFBABBE"/>
      <color rgb="FFF8DCEF"/>
      <color rgb="FFF9F1FD"/>
      <color rgb="FFDE58B6"/>
      <color rgb="FFFE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28</xdr:col>
      <xdr:colOff>0</xdr:colOff>
      <xdr:row>5</xdr:row>
      <xdr:rowOff>114300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8CB13FC6-6D9E-0904-F8EF-94E2033E9DFD}"/>
            </a:ext>
          </a:extLst>
        </xdr:cNvPr>
        <xdr:cNvSpPr/>
      </xdr:nvSpPr>
      <xdr:spPr>
        <a:xfrm>
          <a:off x="228600" y="104775"/>
          <a:ext cx="6972300" cy="914400"/>
        </a:xfrm>
        <a:prstGeom prst="roundRect">
          <a:avLst/>
        </a:prstGeom>
        <a:gradFill flip="none" rotWithShape="1">
          <a:gsLst>
            <a:gs pos="0">
              <a:srgbClr val="F8DCEF"/>
            </a:gs>
            <a:gs pos="75000">
              <a:srgbClr val="F9F1FD"/>
            </a:gs>
            <a:gs pos="37000">
              <a:srgbClr val="F8DCEF"/>
            </a:gs>
            <a:gs pos="100000">
              <a:srgbClr val="F8DCEF"/>
            </a:gs>
          </a:gsLst>
          <a:path path="circle">
            <a:fillToRect r="100000" b="100000"/>
          </a:path>
          <a:tileRect l="-100000" t="-100000"/>
        </a:gradFill>
        <a:ln w="2857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24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Simulateur de revenus en société </a:t>
          </a:r>
        </a:p>
        <a:p>
          <a:pPr algn="ctr"/>
          <a:r>
            <a:rPr lang="fr-BE" sz="24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Belge et Française</a:t>
          </a:r>
        </a:p>
      </xdr:txBody>
    </xdr:sp>
    <xdr:clientData/>
  </xdr:twoCellAnchor>
  <xdr:twoCellAnchor editAs="oneCell">
    <xdr:from>
      <xdr:col>9</xdr:col>
      <xdr:colOff>95250</xdr:colOff>
      <xdr:row>29</xdr:row>
      <xdr:rowOff>19050</xdr:rowOff>
    </xdr:from>
    <xdr:to>
      <xdr:col>18</xdr:col>
      <xdr:colOff>310</xdr:colOff>
      <xdr:row>32</xdr:row>
      <xdr:rowOff>139793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CFBD950-39D0-C997-FB75-18F90CCFE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5257800"/>
          <a:ext cx="2216460" cy="663668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19051</xdr:rowOff>
    </xdr:from>
    <xdr:to>
      <xdr:col>8</xdr:col>
      <xdr:colOff>19050</xdr:colOff>
      <xdr:row>15</xdr:row>
      <xdr:rowOff>25401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312AED61-D49A-41D9-81C6-9DBEE6215E66}"/>
            </a:ext>
          </a:extLst>
        </xdr:cNvPr>
        <xdr:cNvSpPr/>
      </xdr:nvSpPr>
      <xdr:spPr>
        <a:xfrm>
          <a:off x="552450" y="1466851"/>
          <a:ext cx="1524000" cy="730250"/>
        </a:xfrm>
        <a:prstGeom prst="roundRect">
          <a:avLst/>
        </a:prstGeom>
        <a:gradFill>
          <a:gsLst>
            <a:gs pos="0">
              <a:srgbClr val="F8DCEF"/>
            </a:gs>
            <a:gs pos="50000">
              <a:srgbClr val="F9F1FD"/>
            </a:gs>
            <a:gs pos="100000">
              <a:srgbClr val="F9F1FD">
                <a:shade val="100000"/>
                <a:satMod val="115000"/>
              </a:srgbClr>
            </a:gs>
          </a:gsLst>
          <a:lin ang="2700000" scaled="1"/>
        </a:gradFill>
        <a:ln w="2857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Taux journalier prévisionnel HTVA</a:t>
          </a:r>
        </a:p>
      </xdr:txBody>
    </xdr:sp>
    <xdr:clientData/>
  </xdr:twoCellAnchor>
  <xdr:twoCellAnchor>
    <xdr:from>
      <xdr:col>2</xdr:col>
      <xdr:colOff>38100</xdr:colOff>
      <xdr:row>11</xdr:row>
      <xdr:rowOff>9525</xdr:rowOff>
    </xdr:from>
    <xdr:to>
      <xdr:col>14</xdr:col>
      <xdr:colOff>0</xdr:colOff>
      <xdr:row>15</xdr:row>
      <xdr:rowOff>19050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3A827D01-5098-BFD9-4159-CD577C814D2A}"/>
            </a:ext>
          </a:extLst>
        </xdr:cNvPr>
        <xdr:cNvSpPr/>
      </xdr:nvSpPr>
      <xdr:spPr>
        <a:xfrm>
          <a:off x="552450" y="1457325"/>
          <a:ext cx="3048000" cy="733425"/>
        </a:xfrm>
        <a:prstGeom prst="roundRect">
          <a:avLst/>
        </a:prstGeom>
        <a:noFill/>
        <a:ln>
          <a:solidFill>
            <a:srgbClr val="DE58B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 kern="1200"/>
        </a:p>
      </xdr:txBody>
    </xdr:sp>
    <xdr:clientData/>
  </xdr:twoCellAnchor>
  <xdr:twoCellAnchor>
    <xdr:from>
      <xdr:col>15</xdr:col>
      <xdr:colOff>9525</xdr:colOff>
      <xdr:row>11</xdr:row>
      <xdr:rowOff>15876</xdr:rowOff>
    </xdr:from>
    <xdr:to>
      <xdr:col>20</xdr:col>
      <xdr:colOff>247650</xdr:colOff>
      <xdr:row>15</xdr:row>
      <xdr:rowOff>19051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F6DD38F1-F674-423D-B16E-515285C7262E}"/>
            </a:ext>
          </a:extLst>
        </xdr:cNvPr>
        <xdr:cNvSpPr/>
      </xdr:nvSpPr>
      <xdr:spPr>
        <a:xfrm>
          <a:off x="3867150" y="1463676"/>
          <a:ext cx="1524000" cy="727075"/>
        </a:xfrm>
        <a:prstGeom prst="roundRect">
          <a:avLst/>
        </a:prstGeom>
        <a:gradFill>
          <a:gsLst>
            <a:gs pos="0">
              <a:srgbClr val="F8DCEF"/>
            </a:gs>
            <a:gs pos="50000">
              <a:srgbClr val="F9F1FD"/>
            </a:gs>
            <a:gs pos="100000">
              <a:srgbClr val="F9F1FD">
                <a:shade val="100000"/>
                <a:satMod val="115000"/>
              </a:srgbClr>
            </a:gs>
          </a:gsLst>
          <a:lin ang="2700000" scaled="1"/>
        </a:gradFill>
        <a:ln w="2857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Salaire Net souhaité</a:t>
          </a:r>
        </a:p>
      </xdr:txBody>
    </xdr:sp>
    <xdr:clientData/>
  </xdr:twoCellAnchor>
  <xdr:twoCellAnchor>
    <xdr:from>
      <xdr:col>15</xdr:col>
      <xdr:colOff>9525</xdr:colOff>
      <xdr:row>11</xdr:row>
      <xdr:rowOff>12700</xdr:rowOff>
    </xdr:from>
    <xdr:to>
      <xdr:col>26</xdr:col>
      <xdr:colOff>228600</xdr:colOff>
      <xdr:row>15</xdr:row>
      <xdr:rowOff>15875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73B44FC8-0FD5-43FF-8B36-8C7697FC59AB}"/>
            </a:ext>
          </a:extLst>
        </xdr:cNvPr>
        <xdr:cNvSpPr/>
      </xdr:nvSpPr>
      <xdr:spPr>
        <a:xfrm>
          <a:off x="3819525" y="2038350"/>
          <a:ext cx="3013075" cy="739775"/>
        </a:xfrm>
        <a:prstGeom prst="roundRect">
          <a:avLst/>
        </a:prstGeom>
        <a:noFill/>
        <a:ln>
          <a:solidFill>
            <a:srgbClr val="DE58B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 kern="1200"/>
        </a:p>
      </xdr:txBody>
    </xdr:sp>
    <xdr:clientData/>
  </xdr:twoCellAnchor>
  <xdr:twoCellAnchor>
    <xdr:from>
      <xdr:col>2</xdr:col>
      <xdr:colOff>19050</xdr:colOff>
      <xdr:row>20</xdr:row>
      <xdr:rowOff>171451</xdr:rowOff>
    </xdr:from>
    <xdr:to>
      <xdr:col>8</xdr:col>
      <xdr:colOff>0</xdr:colOff>
      <xdr:row>25</xdr:row>
      <xdr:rowOff>9527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8E1B11EA-41B8-424C-B329-DF50897F096C}"/>
            </a:ext>
          </a:extLst>
        </xdr:cNvPr>
        <xdr:cNvSpPr/>
      </xdr:nvSpPr>
      <xdr:spPr>
        <a:xfrm>
          <a:off x="527050" y="3854451"/>
          <a:ext cx="1504950" cy="758826"/>
        </a:xfrm>
        <a:prstGeom prst="roundRect">
          <a:avLst/>
        </a:prstGeom>
        <a:gradFill>
          <a:gsLst>
            <a:gs pos="0">
              <a:srgbClr val="FBABBE"/>
            </a:gs>
            <a:gs pos="50000">
              <a:srgbClr val="FDCBD7"/>
            </a:gs>
            <a:gs pos="100000">
              <a:srgbClr val="F9F1FD">
                <a:shade val="100000"/>
                <a:satMod val="115000"/>
              </a:srgbClr>
            </a:gs>
          </a:gsLst>
          <a:lin ang="2700000" scaled="1"/>
        </a:gradFill>
        <a:ln w="2857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TOTAL</a:t>
          </a:r>
          <a:r>
            <a:rPr lang="fr-BE" sz="1200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 charges </a:t>
          </a:r>
          <a:r>
            <a:rPr lang="fr-BE" sz="12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prévisionnelles**</a:t>
          </a:r>
        </a:p>
      </xdr:txBody>
    </xdr:sp>
    <xdr:clientData/>
  </xdr:twoCellAnchor>
  <xdr:twoCellAnchor>
    <xdr:from>
      <xdr:col>2</xdr:col>
      <xdr:colOff>19050</xdr:colOff>
      <xdr:row>20</xdr:row>
      <xdr:rowOff>171450</xdr:rowOff>
    </xdr:from>
    <xdr:to>
      <xdr:col>13</xdr:col>
      <xdr:colOff>234950</xdr:colOff>
      <xdr:row>25</xdr:row>
      <xdr:rowOff>9525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8DA686B4-2537-41C5-A47E-66AF80A49095}"/>
            </a:ext>
          </a:extLst>
        </xdr:cNvPr>
        <xdr:cNvSpPr/>
      </xdr:nvSpPr>
      <xdr:spPr>
        <a:xfrm>
          <a:off x="533400" y="2524125"/>
          <a:ext cx="3044825" cy="742950"/>
        </a:xfrm>
        <a:prstGeom prst="roundRect">
          <a:avLst/>
        </a:prstGeom>
        <a:noFill/>
        <a:ln>
          <a:solidFill>
            <a:srgbClr val="AF48E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 kern="1200"/>
        </a:p>
      </xdr:txBody>
    </xdr:sp>
    <xdr:clientData/>
  </xdr:twoCellAnchor>
  <xdr:twoCellAnchor>
    <xdr:from>
      <xdr:col>15</xdr:col>
      <xdr:colOff>19050</xdr:colOff>
      <xdr:row>20</xdr:row>
      <xdr:rowOff>177801</xdr:rowOff>
    </xdr:from>
    <xdr:to>
      <xdr:col>21</xdr:col>
      <xdr:colOff>0</xdr:colOff>
      <xdr:row>25</xdr:row>
      <xdr:rowOff>9527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E95CE8D0-876B-4B23-8872-DA5E59E23B30}"/>
            </a:ext>
          </a:extLst>
        </xdr:cNvPr>
        <xdr:cNvSpPr/>
      </xdr:nvSpPr>
      <xdr:spPr>
        <a:xfrm>
          <a:off x="3829050" y="3860801"/>
          <a:ext cx="1504950" cy="752476"/>
        </a:xfrm>
        <a:prstGeom prst="roundRect">
          <a:avLst/>
        </a:prstGeom>
        <a:gradFill>
          <a:gsLst>
            <a:gs pos="0">
              <a:srgbClr val="FBABBE"/>
            </a:gs>
            <a:gs pos="50000">
              <a:srgbClr val="FDCBD7"/>
            </a:gs>
            <a:gs pos="100000">
              <a:srgbClr val="F9F1FD">
                <a:shade val="100000"/>
                <a:satMod val="115000"/>
              </a:srgbClr>
            </a:gs>
          </a:gsLst>
          <a:lin ang="2700000" scaled="1"/>
        </a:gradFill>
        <a:ln w="2857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kern="120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Montant</a:t>
          </a:r>
          <a:r>
            <a:rPr lang="fr-BE" sz="1200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 Black" panose="02040A04050005020304" pitchFamily="18" charset="0"/>
            </a:rPr>
            <a:t> restant mensuellement</a:t>
          </a:r>
        </a:p>
      </xdr:txBody>
    </xdr:sp>
    <xdr:clientData/>
  </xdr:twoCellAnchor>
  <xdr:twoCellAnchor>
    <xdr:from>
      <xdr:col>15</xdr:col>
      <xdr:colOff>19050</xdr:colOff>
      <xdr:row>20</xdr:row>
      <xdr:rowOff>171450</xdr:rowOff>
    </xdr:from>
    <xdr:to>
      <xdr:col>26</xdr:col>
      <xdr:colOff>234950</xdr:colOff>
      <xdr:row>25</xdr:row>
      <xdr:rowOff>9525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4E2BFB1F-3168-448E-BC5C-A31DF0F1219A}"/>
            </a:ext>
          </a:extLst>
        </xdr:cNvPr>
        <xdr:cNvSpPr/>
      </xdr:nvSpPr>
      <xdr:spPr>
        <a:xfrm>
          <a:off x="3876675" y="3429000"/>
          <a:ext cx="3044825" cy="742950"/>
        </a:xfrm>
        <a:prstGeom prst="roundRect">
          <a:avLst/>
        </a:prstGeom>
        <a:noFill/>
        <a:ln>
          <a:solidFill>
            <a:srgbClr val="AF48E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 kern="1200"/>
        </a:p>
      </xdr:txBody>
    </xdr:sp>
    <xdr:clientData/>
  </xdr:twoCellAnchor>
  <xdr:twoCellAnchor>
    <xdr:from>
      <xdr:col>1</xdr:col>
      <xdr:colOff>3174</xdr:colOff>
      <xdr:row>7</xdr:row>
      <xdr:rowOff>123825</xdr:rowOff>
    </xdr:from>
    <xdr:to>
      <xdr:col>28</xdr:col>
      <xdr:colOff>3174</xdr:colOff>
      <xdr:row>16</xdr:row>
      <xdr:rowOff>0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0A07E642-F283-43ED-A798-9D7AA30521B5}"/>
            </a:ext>
          </a:extLst>
        </xdr:cNvPr>
        <xdr:cNvSpPr/>
      </xdr:nvSpPr>
      <xdr:spPr>
        <a:xfrm>
          <a:off x="260349" y="1390650"/>
          <a:ext cx="6943725" cy="1504950"/>
        </a:xfrm>
        <a:prstGeom prst="roundRect">
          <a:avLst/>
        </a:prstGeom>
        <a:noFill/>
        <a:ln w="38100">
          <a:solidFill>
            <a:srgbClr val="DE58B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 kern="1200"/>
        </a:p>
      </xdr:txBody>
    </xdr:sp>
    <xdr:clientData/>
  </xdr:twoCellAnchor>
  <xdr:twoCellAnchor>
    <xdr:from>
      <xdr:col>0</xdr:col>
      <xdr:colOff>250824</xdr:colOff>
      <xdr:row>17</xdr:row>
      <xdr:rowOff>104775</xdr:rowOff>
    </xdr:from>
    <xdr:to>
      <xdr:col>27</xdr:col>
      <xdr:colOff>250824</xdr:colOff>
      <xdr:row>28</xdr:row>
      <xdr:rowOff>66675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CD8C02E3-F6A7-47A9-BCDD-383B1AFF5A8B}"/>
            </a:ext>
          </a:extLst>
        </xdr:cNvPr>
        <xdr:cNvSpPr/>
      </xdr:nvSpPr>
      <xdr:spPr>
        <a:xfrm>
          <a:off x="250824" y="3181350"/>
          <a:ext cx="6943725" cy="1943100"/>
        </a:xfrm>
        <a:prstGeom prst="roundRect">
          <a:avLst/>
        </a:prstGeom>
        <a:noFill/>
        <a:ln w="38100">
          <a:solidFill>
            <a:srgbClr val="AF48E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3"/>
  <sheetViews>
    <sheetView topLeftCell="A35" workbookViewId="0">
      <selection activeCell="R12" sqref="R12"/>
    </sheetView>
  </sheetViews>
  <sheetFormatPr baseColWidth="10" defaultColWidth="8.77734375" defaultRowHeight="14.4" x14ac:dyDescent="0.3"/>
  <cols>
    <col min="1" max="1" width="8.77734375" style="2"/>
    <col min="2" max="2" width="24.21875" style="2" hidden="1" customWidth="1"/>
    <col min="3" max="3" width="28.33203125" style="2" hidden="1" customWidth="1"/>
    <col min="4" max="4" width="20.44140625" style="2" hidden="1" customWidth="1"/>
    <col min="5" max="5" width="18.88671875" style="2" hidden="1" customWidth="1"/>
    <col min="6" max="6" width="2.5546875" style="2" hidden="1" customWidth="1"/>
    <col min="7" max="7" width="2.21875" style="3" hidden="1" customWidth="1"/>
    <col min="8" max="8" width="0" style="2" hidden="1" customWidth="1"/>
    <col min="9" max="9" width="8.77734375" style="2" hidden="1" customWidth="1"/>
    <col min="10" max="10" width="9.88671875" style="2" hidden="1" customWidth="1"/>
    <col min="11" max="11" width="13.109375" style="2" hidden="1" customWidth="1"/>
    <col min="12" max="12" width="12.109375" style="2" hidden="1" customWidth="1"/>
    <col min="13" max="13" width="15.88671875" style="2" hidden="1" customWidth="1"/>
    <col min="14" max="14" width="13.21875" style="2" hidden="1" customWidth="1"/>
    <col min="15" max="16384" width="8.77734375" style="2"/>
  </cols>
  <sheetData>
    <row r="2" spans="2:14" ht="43.2" x14ac:dyDescent="0.3">
      <c r="C2" s="2" t="s">
        <v>1</v>
      </c>
      <c r="D2" s="2" t="s">
        <v>2</v>
      </c>
      <c r="E2" s="2" t="s">
        <v>3</v>
      </c>
      <c r="I2" s="2" t="s">
        <v>11</v>
      </c>
      <c r="J2" s="4" t="s">
        <v>12</v>
      </c>
      <c r="K2" s="4" t="s">
        <v>14</v>
      </c>
      <c r="L2" s="4" t="s">
        <v>15</v>
      </c>
      <c r="M2" s="4" t="s">
        <v>13</v>
      </c>
      <c r="N2" s="4" t="s">
        <v>16</v>
      </c>
    </row>
    <row r="3" spans="2:14" x14ac:dyDescent="0.3">
      <c r="B3" s="2" t="s">
        <v>0</v>
      </c>
      <c r="C3" s="5">
        <f>(20*10)/12</f>
        <v>16.666666666666668</v>
      </c>
      <c r="D3" s="2">
        <f>Calculateur!I12</f>
        <v>550</v>
      </c>
      <c r="E3" s="6">
        <f>C3*D3</f>
        <v>9166.6666666666679</v>
      </c>
      <c r="I3" s="2">
        <v>1000</v>
      </c>
      <c r="J3" s="2">
        <v>271</v>
      </c>
      <c r="K3" s="2">
        <f t="shared" ref="K3:K12" si="0">(I3+1500)*12</f>
        <v>30000</v>
      </c>
      <c r="L3" s="2">
        <f t="shared" ref="L3:L12" si="1">(K3*0.205)</f>
        <v>6150</v>
      </c>
      <c r="M3" s="2">
        <f t="shared" ref="M3:M12" si="2">L3/12</f>
        <v>512.5</v>
      </c>
      <c r="N3" s="2">
        <f t="shared" ref="N3:N12" si="3">I3+J3+M3</f>
        <v>1783.5</v>
      </c>
    </row>
    <row r="4" spans="2:14" x14ac:dyDescent="0.3">
      <c r="I4" s="2">
        <v>1100</v>
      </c>
      <c r="J4" s="2">
        <v>319</v>
      </c>
      <c r="K4" s="2">
        <f t="shared" si="0"/>
        <v>31200</v>
      </c>
      <c r="L4" s="2">
        <f t="shared" si="1"/>
        <v>6396</v>
      </c>
      <c r="M4" s="2">
        <f t="shared" si="2"/>
        <v>533</v>
      </c>
      <c r="N4" s="2">
        <f t="shared" si="3"/>
        <v>1952</v>
      </c>
    </row>
    <row r="5" spans="2:14" x14ac:dyDescent="0.3">
      <c r="I5" s="2">
        <v>1200</v>
      </c>
      <c r="J5" s="2">
        <v>367</v>
      </c>
      <c r="K5" s="2">
        <f t="shared" si="0"/>
        <v>32400</v>
      </c>
      <c r="L5" s="2">
        <f t="shared" si="1"/>
        <v>6642</v>
      </c>
      <c r="M5" s="2">
        <f t="shared" si="2"/>
        <v>553.5</v>
      </c>
      <c r="N5" s="2">
        <f t="shared" si="3"/>
        <v>2120.5</v>
      </c>
    </row>
    <row r="6" spans="2:14" x14ac:dyDescent="0.3">
      <c r="C6" s="2" t="s">
        <v>4</v>
      </c>
      <c r="I6" s="2">
        <v>1300</v>
      </c>
      <c r="J6" s="2">
        <v>415</v>
      </c>
      <c r="K6" s="2">
        <f t="shared" si="0"/>
        <v>33600</v>
      </c>
      <c r="L6" s="2">
        <f t="shared" si="1"/>
        <v>6888</v>
      </c>
      <c r="M6" s="2">
        <f t="shared" si="2"/>
        <v>574</v>
      </c>
      <c r="N6" s="2">
        <f t="shared" si="3"/>
        <v>2289</v>
      </c>
    </row>
    <row r="7" spans="2:14" ht="28.8" x14ac:dyDescent="0.3">
      <c r="B7" s="4" t="s">
        <v>5</v>
      </c>
      <c r="C7" s="8">
        <f>2000/12+1000</f>
        <v>1166.6666666666667</v>
      </c>
      <c r="I7" s="2">
        <v>1400</v>
      </c>
      <c r="J7" s="2">
        <v>464</v>
      </c>
      <c r="K7" s="2">
        <f t="shared" si="0"/>
        <v>34800</v>
      </c>
      <c r="L7" s="2">
        <f t="shared" si="1"/>
        <v>7134</v>
      </c>
      <c r="M7" s="2">
        <f t="shared" si="2"/>
        <v>594.5</v>
      </c>
      <c r="N7" s="2">
        <f t="shared" si="3"/>
        <v>2458.5</v>
      </c>
    </row>
    <row r="8" spans="2:14" x14ac:dyDescent="0.3">
      <c r="B8" s="2" t="s">
        <v>6</v>
      </c>
      <c r="C8" s="8">
        <f>15000/12</f>
        <v>1250</v>
      </c>
      <c r="I8" s="2">
        <v>1500</v>
      </c>
      <c r="J8" s="2">
        <v>512</v>
      </c>
      <c r="K8" s="2">
        <f t="shared" si="0"/>
        <v>36000</v>
      </c>
      <c r="L8" s="2">
        <f t="shared" si="1"/>
        <v>7380</v>
      </c>
      <c r="M8" s="2">
        <f t="shared" si="2"/>
        <v>615</v>
      </c>
      <c r="N8" s="2">
        <f t="shared" si="3"/>
        <v>2627</v>
      </c>
    </row>
    <row r="9" spans="2:14" x14ac:dyDescent="0.3">
      <c r="B9" s="2" t="s">
        <v>7</v>
      </c>
      <c r="C9" s="8">
        <v>300</v>
      </c>
      <c r="I9" s="2">
        <v>1600</v>
      </c>
      <c r="J9" s="2">
        <v>563</v>
      </c>
      <c r="K9" s="2">
        <f t="shared" si="0"/>
        <v>37200</v>
      </c>
      <c r="L9" s="2">
        <f t="shared" si="1"/>
        <v>7626</v>
      </c>
      <c r="M9" s="2">
        <f t="shared" si="2"/>
        <v>635.5</v>
      </c>
      <c r="N9" s="2">
        <f t="shared" si="3"/>
        <v>2798.5</v>
      </c>
    </row>
    <row r="10" spans="2:14" x14ac:dyDescent="0.3">
      <c r="B10" s="2" t="s">
        <v>8</v>
      </c>
      <c r="C10" s="8">
        <f>850/12</f>
        <v>70.833333333333329</v>
      </c>
      <c r="I10" s="2">
        <v>1700</v>
      </c>
      <c r="J10" s="2">
        <v>621</v>
      </c>
      <c r="K10" s="2">
        <f t="shared" si="0"/>
        <v>38400</v>
      </c>
      <c r="L10" s="2">
        <f t="shared" si="1"/>
        <v>7871.9999999999991</v>
      </c>
      <c r="M10" s="2">
        <f t="shared" si="2"/>
        <v>655.99999999999989</v>
      </c>
      <c r="N10" s="2">
        <f t="shared" si="3"/>
        <v>2977</v>
      </c>
    </row>
    <row r="11" spans="2:14" x14ac:dyDescent="0.3">
      <c r="B11" s="2" t="s">
        <v>9</v>
      </c>
      <c r="C11" s="8">
        <v>150</v>
      </c>
      <c r="I11" s="2">
        <v>1800</v>
      </c>
      <c r="J11" s="2">
        <v>679</v>
      </c>
      <c r="K11" s="2">
        <f t="shared" si="0"/>
        <v>39600</v>
      </c>
      <c r="L11" s="2">
        <f t="shared" si="1"/>
        <v>8117.9999999999991</v>
      </c>
      <c r="M11" s="2">
        <f t="shared" si="2"/>
        <v>676.49999999999989</v>
      </c>
      <c r="N11" s="2">
        <f t="shared" si="3"/>
        <v>3155.5</v>
      </c>
    </row>
    <row r="12" spans="2:14" x14ac:dyDescent="0.3">
      <c r="B12" s="2" t="s">
        <v>10</v>
      </c>
      <c r="C12" s="7">
        <f>VLOOKUP(D12,I2:N33,6,FALSE)</f>
        <v>4231.5</v>
      </c>
      <c r="D12" s="2">
        <f>Calculateur!V12</f>
        <v>2400</v>
      </c>
      <c r="I12" s="2">
        <v>1900</v>
      </c>
      <c r="J12" s="2">
        <v>737</v>
      </c>
      <c r="K12" s="2">
        <f t="shared" si="0"/>
        <v>40800</v>
      </c>
      <c r="L12" s="2">
        <f t="shared" si="1"/>
        <v>8364</v>
      </c>
      <c r="M12" s="2">
        <f t="shared" si="2"/>
        <v>697</v>
      </c>
      <c r="N12" s="2">
        <f t="shared" si="3"/>
        <v>3334</v>
      </c>
    </row>
    <row r="13" spans="2:14" x14ac:dyDescent="0.3">
      <c r="B13" s="2" t="s">
        <v>17</v>
      </c>
      <c r="C13" s="7">
        <f>SUM(C7:C12)</f>
        <v>7169</v>
      </c>
      <c r="I13" s="2">
        <v>2000</v>
      </c>
      <c r="J13" s="2">
        <v>794</v>
      </c>
      <c r="K13" s="2">
        <f>(I13+1500)*12</f>
        <v>42000</v>
      </c>
      <c r="L13" s="2">
        <f>(K13*0.205)</f>
        <v>8610</v>
      </c>
      <c r="M13" s="2">
        <f>L13/12</f>
        <v>717.5</v>
      </c>
      <c r="N13" s="2">
        <f>I13+J13+M13</f>
        <v>3511.5</v>
      </c>
    </row>
    <row r="14" spans="2:14" x14ac:dyDescent="0.3">
      <c r="I14" s="2">
        <v>2100</v>
      </c>
      <c r="J14" s="2">
        <v>852</v>
      </c>
      <c r="K14" s="2">
        <f t="shared" ref="K14:K33" si="4">(I14+1500)*12</f>
        <v>43200</v>
      </c>
      <c r="L14" s="2">
        <f t="shared" ref="L14:L33" si="5">(K14*0.205)</f>
        <v>8856</v>
      </c>
      <c r="M14" s="2">
        <f t="shared" ref="M14:M33" si="6">L14/12</f>
        <v>738</v>
      </c>
      <c r="N14" s="2">
        <f t="shared" ref="N14:N33" si="7">I14+J14+M14</f>
        <v>3690</v>
      </c>
    </row>
    <row r="15" spans="2:14" x14ac:dyDescent="0.3">
      <c r="I15" s="2">
        <v>2200</v>
      </c>
      <c r="J15" s="2">
        <v>910</v>
      </c>
      <c r="K15" s="2">
        <f t="shared" si="4"/>
        <v>44400</v>
      </c>
      <c r="L15" s="2">
        <f t="shared" si="5"/>
        <v>9102</v>
      </c>
      <c r="M15" s="2">
        <f t="shared" si="6"/>
        <v>758.5</v>
      </c>
      <c r="N15" s="2">
        <f t="shared" si="7"/>
        <v>3868.5</v>
      </c>
    </row>
    <row r="16" spans="2:14" x14ac:dyDescent="0.3">
      <c r="I16" s="2">
        <v>2300</v>
      </c>
      <c r="J16" s="2">
        <v>968</v>
      </c>
      <c r="K16" s="2">
        <f t="shared" si="4"/>
        <v>45600</v>
      </c>
      <c r="L16" s="2">
        <f t="shared" si="5"/>
        <v>9348</v>
      </c>
      <c r="M16" s="2">
        <f t="shared" si="6"/>
        <v>779</v>
      </c>
      <c r="N16" s="2">
        <f t="shared" si="7"/>
        <v>4047</v>
      </c>
    </row>
    <row r="17" spans="9:14" x14ac:dyDescent="0.3">
      <c r="I17" s="2">
        <v>2400</v>
      </c>
      <c r="J17" s="2">
        <v>1032</v>
      </c>
      <c r="K17" s="2">
        <f t="shared" si="4"/>
        <v>46800</v>
      </c>
      <c r="L17" s="2">
        <f t="shared" si="5"/>
        <v>9594</v>
      </c>
      <c r="M17" s="2">
        <f t="shared" si="6"/>
        <v>799.5</v>
      </c>
      <c r="N17" s="2">
        <f t="shared" si="7"/>
        <v>4231.5</v>
      </c>
    </row>
    <row r="18" spans="9:14" x14ac:dyDescent="0.3">
      <c r="I18" s="2">
        <v>2500</v>
      </c>
      <c r="J18" s="2">
        <v>1090</v>
      </c>
      <c r="K18" s="2">
        <f t="shared" si="4"/>
        <v>48000</v>
      </c>
      <c r="L18" s="2">
        <f t="shared" si="5"/>
        <v>9840</v>
      </c>
      <c r="M18" s="2">
        <f t="shared" si="6"/>
        <v>820</v>
      </c>
      <c r="N18" s="2">
        <f t="shared" si="7"/>
        <v>4410</v>
      </c>
    </row>
    <row r="19" spans="9:14" x14ac:dyDescent="0.3">
      <c r="I19" s="2">
        <v>2600</v>
      </c>
      <c r="J19" s="2">
        <v>1148</v>
      </c>
      <c r="K19" s="2">
        <f t="shared" si="4"/>
        <v>49200</v>
      </c>
      <c r="L19" s="2">
        <f t="shared" si="5"/>
        <v>10086</v>
      </c>
      <c r="M19" s="2">
        <f t="shared" si="6"/>
        <v>840.5</v>
      </c>
      <c r="N19" s="2">
        <f t="shared" si="7"/>
        <v>4588.5</v>
      </c>
    </row>
    <row r="20" spans="9:14" x14ac:dyDescent="0.3">
      <c r="I20" s="2">
        <v>2700</v>
      </c>
      <c r="J20" s="2">
        <v>1206</v>
      </c>
      <c r="K20" s="2">
        <f t="shared" si="4"/>
        <v>50400</v>
      </c>
      <c r="L20" s="2">
        <f t="shared" si="5"/>
        <v>10332</v>
      </c>
      <c r="M20" s="2">
        <f t="shared" si="6"/>
        <v>861</v>
      </c>
      <c r="N20" s="2">
        <f t="shared" si="7"/>
        <v>4767</v>
      </c>
    </row>
    <row r="21" spans="9:14" x14ac:dyDescent="0.3">
      <c r="I21" s="2">
        <v>2800</v>
      </c>
      <c r="J21" s="2">
        <v>1264</v>
      </c>
      <c r="K21" s="2">
        <f t="shared" si="4"/>
        <v>51600</v>
      </c>
      <c r="L21" s="2">
        <f t="shared" si="5"/>
        <v>10578</v>
      </c>
      <c r="M21" s="2">
        <f t="shared" si="6"/>
        <v>881.5</v>
      </c>
      <c r="N21" s="2">
        <f t="shared" si="7"/>
        <v>4945.5</v>
      </c>
    </row>
    <row r="22" spans="9:14" x14ac:dyDescent="0.3">
      <c r="I22" s="2">
        <v>2900</v>
      </c>
      <c r="J22" s="2">
        <v>1321</v>
      </c>
      <c r="K22" s="2">
        <f t="shared" si="4"/>
        <v>52800</v>
      </c>
      <c r="L22" s="2">
        <f t="shared" si="5"/>
        <v>10824</v>
      </c>
      <c r="M22" s="2">
        <f t="shared" si="6"/>
        <v>902</v>
      </c>
      <c r="N22" s="2">
        <f t="shared" si="7"/>
        <v>5123</v>
      </c>
    </row>
    <row r="23" spans="9:14" x14ac:dyDescent="0.3">
      <c r="I23" s="2">
        <v>3000</v>
      </c>
      <c r="J23" s="2">
        <v>1382</v>
      </c>
      <c r="K23" s="2">
        <f t="shared" si="4"/>
        <v>54000</v>
      </c>
      <c r="L23" s="2">
        <f t="shared" si="5"/>
        <v>11070</v>
      </c>
      <c r="M23" s="2">
        <f t="shared" si="6"/>
        <v>922.5</v>
      </c>
      <c r="N23" s="2">
        <f t="shared" si="7"/>
        <v>5304.5</v>
      </c>
    </row>
    <row r="24" spans="9:14" x14ac:dyDescent="0.3">
      <c r="I24" s="2">
        <v>3100</v>
      </c>
      <c r="J24" s="2">
        <v>1450</v>
      </c>
      <c r="K24" s="2">
        <f t="shared" si="4"/>
        <v>55200</v>
      </c>
      <c r="L24" s="2">
        <f t="shared" si="5"/>
        <v>11316</v>
      </c>
      <c r="M24" s="2">
        <f t="shared" si="6"/>
        <v>943</v>
      </c>
      <c r="N24" s="2">
        <f t="shared" si="7"/>
        <v>5493</v>
      </c>
    </row>
    <row r="25" spans="9:14" x14ac:dyDescent="0.3">
      <c r="I25" s="2">
        <v>3200</v>
      </c>
      <c r="J25" s="2">
        <v>1519</v>
      </c>
      <c r="K25" s="2">
        <f t="shared" si="4"/>
        <v>56400</v>
      </c>
      <c r="L25" s="2">
        <f t="shared" si="5"/>
        <v>11562</v>
      </c>
      <c r="M25" s="2">
        <f t="shared" si="6"/>
        <v>963.5</v>
      </c>
      <c r="N25" s="2">
        <f t="shared" si="7"/>
        <v>5682.5</v>
      </c>
    </row>
    <row r="26" spans="9:14" x14ac:dyDescent="0.3">
      <c r="I26" s="2">
        <v>3300</v>
      </c>
      <c r="J26" s="2">
        <v>1588</v>
      </c>
      <c r="K26" s="2">
        <f t="shared" si="4"/>
        <v>57600</v>
      </c>
      <c r="L26" s="2">
        <f t="shared" si="5"/>
        <v>11808</v>
      </c>
      <c r="M26" s="2">
        <f t="shared" si="6"/>
        <v>984</v>
      </c>
      <c r="N26" s="2">
        <f t="shared" si="7"/>
        <v>5872</v>
      </c>
    </row>
    <row r="27" spans="9:14" x14ac:dyDescent="0.3">
      <c r="I27" s="2">
        <v>3400</v>
      </c>
      <c r="J27" s="2">
        <v>1657</v>
      </c>
      <c r="K27" s="2">
        <f t="shared" si="4"/>
        <v>58800</v>
      </c>
      <c r="L27" s="2">
        <f t="shared" si="5"/>
        <v>12054</v>
      </c>
      <c r="M27" s="2">
        <f t="shared" si="6"/>
        <v>1004.5</v>
      </c>
      <c r="N27" s="2">
        <f t="shared" si="7"/>
        <v>6061.5</v>
      </c>
    </row>
    <row r="28" spans="9:14" x14ac:dyDescent="0.3">
      <c r="I28" s="2">
        <v>3500</v>
      </c>
      <c r="J28" s="2">
        <v>1736</v>
      </c>
      <c r="K28" s="2">
        <f t="shared" si="4"/>
        <v>60000</v>
      </c>
      <c r="L28" s="2">
        <f t="shared" si="5"/>
        <v>12300</v>
      </c>
      <c r="M28" s="2">
        <f t="shared" si="6"/>
        <v>1025</v>
      </c>
      <c r="N28" s="2">
        <f t="shared" si="7"/>
        <v>6261</v>
      </c>
    </row>
    <row r="29" spans="9:14" x14ac:dyDescent="0.3">
      <c r="I29" s="2">
        <v>3600</v>
      </c>
      <c r="J29" s="2">
        <v>1817</v>
      </c>
      <c r="K29" s="2">
        <f t="shared" si="4"/>
        <v>61200</v>
      </c>
      <c r="L29" s="2">
        <f t="shared" si="5"/>
        <v>12546</v>
      </c>
      <c r="M29" s="2">
        <f t="shared" si="6"/>
        <v>1045.5</v>
      </c>
      <c r="N29" s="2">
        <f t="shared" si="7"/>
        <v>6462.5</v>
      </c>
    </row>
    <row r="30" spans="9:14" x14ac:dyDescent="0.3">
      <c r="I30" s="2">
        <v>3700</v>
      </c>
      <c r="J30" s="2">
        <v>1896</v>
      </c>
      <c r="K30" s="2">
        <f t="shared" si="4"/>
        <v>62400</v>
      </c>
      <c r="L30" s="2">
        <f t="shared" si="5"/>
        <v>12792</v>
      </c>
      <c r="M30" s="2">
        <f t="shared" si="6"/>
        <v>1066</v>
      </c>
      <c r="N30" s="2">
        <f t="shared" si="7"/>
        <v>6662</v>
      </c>
    </row>
    <row r="31" spans="9:14" x14ac:dyDescent="0.3">
      <c r="I31" s="2">
        <v>3800</v>
      </c>
      <c r="J31" s="2">
        <v>1976</v>
      </c>
      <c r="K31" s="2">
        <f t="shared" si="4"/>
        <v>63600</v>
      </c>
      <c r="L31" s="2">
        <f t="shared" si="5"/>
        <v>13038</v>
      </c>
      <c r="M31" s="2">
        <f t="shared" si="6"/>
        <v>1086.5</v>
      </c>
      <c r="N31" s="2">
        <f t="shared" si="7"/>
        <v>6862.5</v>
      </c>
    </row>
    <row r="32" spans="9:14" x14ac:dyDescent="0.3">
      <c r="I32" s="2">
        <v>3900</v>
      </c>
      <c r="J32" s="2">
        <v>2055</v>
      </c>
      <c r="K32" s="2">
        <f t="shared" si="4"/>
        <v>64800</v>
      </c>
      <c r="L32" s="2">
        <f t="shared" si="5"/>
        <v>13284</v>
      </c>
      <c r="M32" s="2">
        <f t="shared" si="6"/>
        <v>1107</v>
      </c>
      <c r="N32" s="2">
        <f t="shared" si="7"/>
        <v>7062</v>
      </c>
    </row>
    <row r="33" spans="9:14" x14ac:dyDescent="0.3">
      <c r="I33" s="2">
        <v>4000</v>
      </c>
      <c r="J33" s="2">
        <v>2136</v>
      </c>
      <c r="K33" s="2">
        <f t="shared" si="4"/>
        <v>66000</v>
      </c>
      <c r="L33" s="2">
        <f t="shared" si="5"/>
        <v>13530</v>
      </c>
      <c r="M33" s="2">
        <f t="shared" si="6"/>
        <v>1127.5</v>
      </c>
      <c r="N33" s="2">
        <f t="shared" si="7"/>
        <v>7263.5</v>
      </c>
    </row>
  </sheetData>
  <sheetProtection algorithmName="SHA-512" hashValue="OLxPL/DsRmf51TMA21n3fEieODa78vizwtHOiGijdpGqJ0243D0yoSPH/OBobq3uUs3o4cx/qIMDoxZskSCpbA==" saltValue="STetQ+OSZ37fQlgSdfunwA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890A-7639-4ADA-B139-4748AD161F9D}">
  <dimension ref="B2:AF33"/>
  <sheetViews>
    <sheetView showGridLines="0" showRowColHeaders="0" tabSelected="1" workbookViewId="0">
      <selection activeCell="V12" sqref="V12:AA15"/>
    </sheetView>
  </sheetViews>
  <sheetFormatPr baseColWidth="10" defaultRowHeight="14.4" x14ac:dyDescent="0.3"/>
  <cols>
    <col min="1" max="33" width="3.6640625" customWidth="1"/>
  </cols>
  <sheetData>
    <row r="2" spans="2:32" ht="14.5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ht="14.5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ht="14.55" customHeigh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2" ht="14.5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ht="14.55" customHeigh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32" ht="14.5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ht="14.5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32" ht="14.55" customHeight="1" x14ac:dyDescent="0.3">
      <c r="B9" s="1"/>
      <c r="C9" s="1"/>
      <c r="D9" s="9" t="s">
        <v>18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"/>
      <c r="AB9" s="1"/>
      <c r="AC9" s="1"/>
      <c r="AD9" s="1"/>
      <c r="AE9" s="1"/>
      <c r="AF9" s="1"/>
    </row>
    <row r="10" spans="2:32" x14ac:dyDescent="0.3"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2" spans="2:32" x14ac:dyDescent="0.3">
      <c r="I12" s="13">
        <v>550</v>
      </c>
      <c r="J12" s="13"/>
      <c r="K12" s="13"/>
      <c r="L12" s="13"/>
      <c r="M12" s="13"/>
      <c r="N12" s="13"/>
      <c r="V12" s="13">
        <v>2400</v>
      </c>
      <c r="W12" s="13"/>
      <c r="X12" s="13"/>
      <c r="Y12" s="13"/>
      <c r="Z12" s="13"/>
      <c r="AA12" s="13"/>
    </row>
    <row r="13" spans="2:32" x14ac:dyDescent="0.3">
      <c r="I13" s="13"/>
      <c r="J13" s="13"/>
      <c r="K13" s="13"/>
      <c r="L13" s="13"/>
      <c r="M13" s="13"/>
      <c r="N13" s="13"/>
      <c r="V13" s="13"/>
      <c r="W13" s="13"/>
      <c r="X13" s="13"/>
      <c r="Y13" s="13"/>
      <c r="Z13" s="13"/>
      <c r="AA13" s="13"/>
    </row>
    <row r="14" spans="2:32" x14ac:dyDescent="0.3">
      <c r="I14" s="13"/>
      <c r="J14" s="13"/>
      <c r="K14" s="13"/>
      <c r="L14" s="13"/>
      <c r="M14" s="13"/>
      <c r="N14" s="13"/>
      <c r="V14" s="13"/>
      <c r="W14" s="13"/>
      <c r="X14" s="13"/>
      <c r="Y14" s="13"/>
      <c r="Z14" s="13"/>
      <c r="AA14" s="13"/>
    </row>
    <row r="15" spans="2:32" x14ac:dyDescent="0.3">
      <c r="I15" s="13"/>
      <c r="J15" s="13"/>
      <c r="K15" s="13"/>
      <c r="L15" s="13"/>
      <c r="M15" s="13"/>
      <c r="N15" s="13"/>
      <c r="V15" s="13"/>
      <c r="W15" s="13"/>
      <c r="X15" s="13"/>
      <c r="Y15" s="13"/>
      <c r="Z15" s="13"/>
      <c r="AA15" s="13"/>
    </row>
    <row r="19" spans="3:27" x14ac:dyDescent="0.3">
      <c r="D19" s="9" t="s">
        <v>20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3:27" x14ac:dyDescent="0.3"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2" spans="3:27" x14ac:dyDescent="0.3">
      <c r="I22" s="10">
        <f>Calcul!C13</f>
        <v>7169</v>
      </c>
      <c r="J22" s="10"/>
      <c r="K22" s="10"/>
      <c r="L22" s="10"/>
      <c r="M22" s="10"/>
      <c r="N22" s="10"/>
      <c r="V22" s="10">
        <f>Calcul!E3-Calcul!C13</f>
        <v>1997.6666666666679</v>
      </c>
      <c r="W22" s="10"/>
      <c r="X22" s="10"/>
      <c r="Y22" s="10"/>
      <c r="Z22" s="10"/>
      <c r="AA22" s="10"/>
    </row>
    <row r="23" spans="3:27" x14ac:dyDescent="0.3">
      <c r="I23" s="10"/>
      <c r="J23" s="10"/>
      <c r="K23" s="10"/>
      <c r="L23" s="10"/>
      <c r="M23" s="10"/>
      <c r="N23" s="10"/>
      <c r="V23" s="10"/>
      <c r="W23" s="10"/>
      <c r="X23" s="10"/>
      <c r="Y23" s="10"/>
      <c r="Z23" s="10"/>
      <c r="AA23" s="10"/>
    </row>
    <row r="24" spans="3:27" x14ac:dyDescent="0.3">
      <c r="I24" s="10"/>
      <c r="J24" s="10"/>
      <c r="K24" s="10"/>
      <c r="L24" s="10"/>
      <c r="M24" s="10"/>
      <c r="N24" s="10"/>
      <c r="V24" s="10"/>
      <c r="W24" s="10"/>
      <c r="X24" s="10"/>
      <c r="Y24" s="10"/>
      <c r="Z24" s="10"/>
      <c r="AA24" s="10"/>
    </row>
    <row r="25" spans="3:27" x14ac:dyDescent="0.3">
      <c r="I25" s="10"/>
      <c r="J25" s="10"/>
      <c r="K25" s="10"/>
      <c r="L25" s="10"/>
      <c r="M25" s="10"/>
      <c r="N25" s="10"/>
      <c r="V25" s="10"/>
      <c r="W25" s="10"/>
      <c r="X25" s="10"/>
      <c r="Y25" s="10"/>
      <c r="Z25" s="10"/>
      <c r="AA25" s="10"/>
    </row>
    <row r="27" spans="3:27" x14ac:dyDescent="0.3">
      <c r="D27" s="1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3:27" ht="28.05" customHeight="1" x14ac:dyDescent="0.3">
      <c r="D28" s="11" t="s">
        <v>19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30" spans="3:27" x14ac:dyDescent="0.3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3:27" x14ac:dyDescent="0.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3:27" x14ac:dyDescent="0.3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3:27" x14ac:dyDescent="0.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</sheetData>
  <sheetProtection algorithmName="SHA-512" hashValue="Xqj67qbIHKxJ/6CbnBHWGlSWjXmScYWWoPHPqnw0h5EVZDPEP6YYP6B0i0pra/35Be7SA0f/6Vm/blZVYO1n9A==" saltValue="f5C1KgfvFYEXQ8U1GJDRng==" spinCount="100000" sheet="1" objects="1" scenarios="1" selectLockedCells="1"/>
  <mergeCells count="9">
    <mergeCell ref="D9:Z10"/>
    <mergeCell ref="D19:Z20"/>
    <mergeCell ref="V22:AA25"/>
    <mergeCell ref="D27:Z27"/>
    <mergeCell ref="C30:AA33"/>
    <mergeCell ref="D28:Z28"/>
    <mergeCell ref="I12:N15"/>
    <mergeCell ref="V12:AA15"/>
    <mergeCell ref="I22:N2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1F7A24-A946-40C3-A8AD-69E83717CE77}">
          <x14:formula1>
            <xm:f>Calcul!$I$3:$I$33</xm:f>
          </x14:formula1>
          <xm:sqref>V12:AA15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Calculateur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Mélissa Lemaitre</dc:creator>
  <cp:lastModifiedBy>Virginie DETRY</cp:lastModifiedBy>
  <dcterms:created xsi:type="dcterms:W3CDTF">2015-06-05T18:19:34Z</dcterms:created>
  <dcterms:modified xsi:type="dcterms:W3CDTF">2024-11-11T20:45:03Z</dcterms:modified>
</cp:coreProperties>
</file>