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visible" name="DISPONIBILIDADES" sheetId="2" r:id="rId5"/>
    <sheet state="visible" name="CALCULADORA" sheetId="3" r:id="rId6"/>
    <sheet state="visible" name="LANÇAMENTOS - 2025" sheetId="4" r:id="rId7"/>
    <sheet state="visible" name="LISTA - LANÇAMENTOS FINANCEIROS" sheetId="5" r:id="rId8"/>
    <sheet state="visible" name="LANÇAMENTOS - ESTOQUE" sheetId="6" r:id="rId9"/>
    <sheet state="visible" name="LANÇAMENTOS - FORNECEDORES" sheetId="7" r:id="rId10"/>
    <sheet state="visible" name="CLIENTES" sheetId="8" r:id="rId11"/>
  </sheets>
  <definedNames>
    <definedName hidden="1" localSheetId="3" name="_xlnm._FilterDatabase">'LANÇAMENTOS - 2025'!$B$24:$J$25</definedName>
    <definedName hidden="1" localSheetId="4" name="_xlnm._FilterDatabase">'LISTA - LANÇAMENTOS FINANCEIROS'!$B$20:$F$21</definedName>
    <definedName hidden="1" localSheetId="5" name="_xlnm._FilterDatabase">'LANÇAMENTOS - ESTOQUE'!$B$22:$G$24</definedName>
    <definedName hidden="1" localSheetId="6" name="_xlnm._FilterDatabase">'LANÇAMENTOS - FORNECEDORES'!$B$18:$F$20</definedName>
    <definedName hidden="1" localSheetId="7" name="_xlnm._FilterDatabase">CLIENTES!$B$21:$G$23</definedName>
    <definedName hidden="1" localSheetId="3" name="Z_C3EDA4E3_5E45_4DF6_B3EE_5D17A5E5B664_.wvu.FilterData">'LANÇAMENTOS - 2025'!$B$24:$J$25</definedName>
  </definedNames>
  <calcPr/>
  <customWorkbookViews>
    <customWorkbookView activeSheetId="0" maximized="1" windowHeight="0" windowWidth="0" guid="{C3EDA4E3-5E45-4DF6-B3EE-5D17A5E5B664}" name="Filtro 1"/>
  </customWorkbookViews>
</workbook>
</file>

<file path=xl/sharedStrings.xml><?xml version="1.0" encoding="utf-8"?>
<sst xmlns="http://schemas.openxmlformats.org/spreadsheetml/2006/main" count="155" uniqueCount="117">
  <si>
    <t>O Que Vamos Fazer Agora?</t>
  </si>
  <si>
    <t>Fluxo Financeiro Geral (Dashboard)</t>
  </si>
  <si>
    <t/>
  </si>
  <si>
    <t>Resumo</t>
  </si>
  <si>
    <t>DISPONÍVEL AGORA</t>
  </si>
  <si>
    <t>Receitas Hoje</t>
  </si>
  <si>
    <t>Saídas Hoje</t>
  </si>
  <si>
    <t>A Receber</t>
  </si>
  <si>
    <t>A Pagar</t>
  </si>
  <si>
    <t>Detalhes</t>
  </si>
  <si>
    <t>Escolha o período</t>
  </si>
  <si>
    <t>Tudo</t>
  </si>
  <si>
    <t>VENDAS</t>
  </si>
  <si>
    <t>CUSTOS</t>
  </si>
  <si>
    <t>A vista</t>
  </si>
  <si>
    <t>A Vista</t>
  </si>
  <si>
    <t>Receitas Ocorridas</t>
  </si>
  <si>
    <t>Vendas</t>
  </si>
  <si>
    <t>A prazo</t>
  </si>
  <si>
    <t>A Prazo</t>
  </si>
  <si>
    <t>Serviços</t>
  </si>
  <si>
    <t>RECEBIMENTO DE PAGAMENTOS</t>
  </si>
  <si>
    <t>PAGAMENTO DE PARCELAS</t>
  </si>
  <si>
    <t>Gastos Ocorridos</t>
  </si>
  <si>
    <t>Custos:</t>
  </si>
  <si>
    <t>SERVIÇOS</t>
  </si>
  <si>
    <t>DESPESAS</t>
  </si>
  <si>
    <t>Despesas:</t>
  </si>
  <si>
    <t>Receitas Projetadas</t>
  </si>
  <si>
    <t>Vendas:</t>
  </si>
  <si>
    <t>Serviços:</t>
  </si>
  <si>
    <t>Gastos Projetados</t>
  </si>
  <si>
    <t>DEPÓSITOS</t>
  </si>
  <si>
    <t>RETIRADAS</t>
  </si>
  <si>
    <t>Contas</t>
  </si>
  <si>
    <t>DEPOSITAR O VALOR DE:</t>
  </si>
  <si>
    <t>Digite o valor que gostaria de depositar e escolha a conta em seguida.</t>
  </si>
  <si>
    <t>BANCO</t>
  </si>
  <si>
    <t>CAIXA</t>
  </si>
  <si>
    <t>DISPONÍVEL (=)</t>
  </si>
  <si>
    <t>RECEITAS (+)</t>
  </si>
  <si>
    <t>DEPÓSITOS (+)</t>
  </si>
  <si>
    <t>SAÍDAS (-)</t>
  </si>
  <si>
    <t>RETIRADAS (-)</t>
  </si>
  <si>
    <t>LISTA DE DEPÓSITOS</t>
  </si>
  <si>
    <t>Descubra qual o preço ideal para sua hora de serviço ou para seu produto!</t>
  </si>
  <si>
    <t>Qual o custo de venda de 1ª unidade do produto ou de prestar 1ª hora de serviço?</t>
  </si>
  <si>
    <t>Quais são seus custos fixos mensais?</t>
  </si>
  <si>
    <t>Quantas horas de serviço quer trabalhar ou quantos produtos quer vender por mês?</t>
  </si>
  <si>
    <t>Quanto gostaria de ganhar líquido por mês vendendo esse produto ou prestando esse serviço?</t>
  </si>
  <si>
    <t>INSTRUÇÕES:</t>
  </si>
  <si>
    <r>
      <rPr>
        <rFont val="Arial"/>
        <b/>
        <color rgb="FF00FF00"/>
      </rPr>
      <t>Custos Fixos:</t>
    </r>
    <r>
      <rPr>
        <rFont val="Arial"/>
        <b/>
        <color rgb="FFFFFFFF"/>
      </rPr>
      <t xml:space="preserve"> Caso tenha mais que um produto e/ou preste mais que um tipo de serviço ou venda produtos e preste serviços ao mesmo tempo, some seus custos fixos mensais e divida pela quantidade de unidades dos produtos que venda ou por cada tipo de serviço que preste (se o valor da hora de serviço for diferente para cada tipo de serviço) e use o resultado no campo "</t>
    </r>
    <r>
      <rPr>
        <rFont val="Arial"/>
        <b/>
        <color rgb="FF00FF00"/>
      </rPr>
      <t>Custos Fixos Mensais</t>
    </r>
    <r>
      <rPr>
        <rFont val="Arial"/>
        <b/>
        <color rgb="FFFFFFFF"/>
      </rPr>
      <t xml:space="preserve">" quando for usar a calculadora. </t>
    </r>
  </si>
  <si>
    <t>Exemplo: Custos Fixos Mensais de 300 Reais. Se vendo 2 tipos de produtos e presto 1 tipo de serviço, portanto os custos fixos devem ser divididos para as 3 fontes de receitas (300/3), no caso, o custo fixo do produto 1 é 100 reais e do produto 2 é 100 reais também, o custo do serviço também é 100 reais. Se fossem mais que um serviço e o preço da hora fosse diferente para cada um, os 300 deveriam ser divididos também em quantos forem os serviços.</t>
  </si>
  <si>
    <r>
      <rPr>
        <rFont val="Arial"/>
        <b/>
        <color rgb="FF00FF00"/>
      </rPr>
      <t xml:space="preserve">Impostos: </t>
    </r>
    <r>
      <rPr>
        <rFont val="Arial"/>
        <b/>
        <color rgb="FFFFFFFF"/>
      </rPr>
      <t>A calculadora traz o valor mínimo a ser usado no preço, sem considerar valores de impostos, pois as alíquotas dos mesmos variam conforme a tributação da empresa, atividade e localidade, além do tipo do produto ou serviço. O resultado da calculadora, portanto, poderá ser usado como preço nos negócios que não realizem escrituração contábil (como MEIS e Autônomos). Para os negócios que precisem apurar ICMS, PIS, COFINS, IPI ... o resultado da calculadora será a base de cálculo para os impostos.</t>
    </r>
  </si>
  <si>
    <r>
      <rPr>
        <rFont val="Arial"/>
        <b/>
        <color rgb="FFFFFFFF"/>
        <sz val="20.0"/>
      </rPr>
      <t xml:space="preserve">Faça Seus </t>
    </r>
    <r>
      <rPr>
        <rFont val="Arial"/>
        <b/>
        <color rgb="FF00FF00"/>
        <sz val="20.0"/>
      </rPr>
      <t>Lançamentos Financeiros de RECEITAS</t>
    </r>
  </si>
  <si>
    <t>Descrição</t>
  </si>
  <si>
    <t>Operação</t>
  </si>
  <si>
    <t>Produto</t>
  </si>
  <si>
    <r>
      <rPr>
        <rFont val="Arial"/>
        <b/>
        <color rgb="FFFF0000"/>
      </rPr>
      <t>Atenção:</t>
    </r>
    <r>
      <rPr>
        <rFont val="Arial"/>
        <b/>
        <color theme="1"/>
      </rPr>
      <t xml:space="preserve"> </t>
    </r>
    <r>
      <rPr>
        <rFont val="Arial"/>
        <b/>
        <color rgb="FFFFFFFF"/>
      </rPr>
      <t>Nunca realizar lançamentos com este campo em Branco!</t>
    </r>
  </si>
  <si>
    <r>
      <rPr>
        <rFont val="Arial"/>
        <b/>
        <color rgb="FFFF0000"/>
      </rPr>
      <t>Atenção:</t>
    </r>
    <r>
      <rPr>
        <rFont val="Arial"/>
        <b/>
        <color theme="1"/>
      </rPr>
      <t xml:space="preserve"> </t>
    </r>
    <r>
      <rPr>
        <rFont val="Arial"/>
        <b/>
        <color rgb="FFFFFFFF"/>
      </rPr>
      <t>Nunca realizar lançamentos com este campo em Branco! Use a opção "</t>
    </r>
    <r>
      <rPr>
        <rFont val="Arial"/>
        <b/>
        <color rgb="FF00FF00"/>
      </rPr>
      <t>OUTRO/NÃO SE APLICA</t>
    </r>
    <r>
      <rPr>
        <rFont val="Arial"/>
        <b/>
        <color rgb="FFFFFFFF"/>
      </rPr>
      <t>"</t>
    </r>
  </si>
  <si>
    <t>Valor</t>
  </si>
  <si>
    <t>Quantidade</t>
  </si>
  <si>
    <t>Cliente</t>
  </si>
  <si>
    <r>
      <rPr>
        <rFont val="Arial"/>
        <b/>
        <color rgb="FFFF0000"/>
      </rPr>
      <t>Atenção:</t>
    </r>
    <r>
      <rPr>
        <rFont val="Arial"/>
        <b/>
        <color theme="1"/>
      </rPr>
      <t xml:space="preserve"> </t>
    </r>
    <r>
      <rPr>
        <rFont val="Arial"/>
        <b/>
        <color rgb="FFFFFFFF"/>
      </rPr>
      <t>Nunca realizar lançamentos com este campo em Branco! Use a opção "</t>
    </r>
    <r>
      <rPr>
        <rFont val="Arial"/>
        <b/>
        <color rgb="FF00FF00"/>
      </rPr>
      <t>OUTRO/NÃO SE APLICA</t>
    </r>
    <r>
      <rPr>
        <rFont val="Arial"/>
        <b/>
        <color rgb="FFFFFFFF"/>
      </rPr>
      <t>"</t>
    </r>
  </si>
  <si>
    <t>Vendedor ou Prestador do Serviço</t>
  </si>
  <si>
    <t>Código</t>
  </si>
  <si>
    <t>Data</t>
  </si>
  <si>
    <t>Sua Lista de Receitas</t>
  </si>
  <si>
    <t>DESCRIÇÃO</t>
  </si>
  <si>
    <t>OPERAÇÃO</t>
  </si>
  <si>
    <t>PROD./SERV.</t>
  </si>
  <si>
    <t>VALOR</t>
  </si>
  <si>
    <t>CLIENTE</t>
  </si>
  <si>
    <t>QUANT.</t>
  </si>
  <si>
    <t>VENDEDOR</t>
  </si>
  <si>
    <t>CÓDIGO</t>
  </si>
  <si>
    <t>DATA</t>
  </si>
  <si>
    <r>
      <rPr>
        <rFont val="Arial"/>
        <b/>
        <color rgb="FFFFFFFF"/>
        <sz val="20.0"/>
      </rPr>
      <t xml:space="preserve">Faça Seus </t>
    </r>
    <r>
      <rPr>
        <rFont val="Arial"/>
        <b/>
        <color rgb="FF00FF00"/>
        <sz val="20.0"/>
      </rPr>
      <t xml:space="preserve">Lançamentos Financeiros de </t>
    </r>
    <r>
      <rPr>
        <rFont val="Arial"/>
        <b/>
        <color rgb="FFFF0000"/>
        <sz val="20.0"/>
      </rPr>
      <t>GASTOS</t>
    </r>
  </si>
  <si>
    <r>
      <rPr>
        <rFont val="Arial"/>
        <b/>
        <color rgb="FFFF0000"/>
      </rPr>
      <t>Atenção:</t>
    </r>
    <r>
      <rPr>
        <rFont val="Arial"/>
        <b/>
        <color theme="1"/>
      </rPr>
      <t xml:space="preserve"> </t>
    </r>
    <r>
      <rPr>
        <rFont val="Arial"/>
        <b/>
        <color rgb="FFFFFFFF"/>
      </rPr>
      <t>Nunca realizar lançamentos com este campo em Branco!</t>
    </r>
  </si>
  <si>
    <t>Destino (credor/recebedor)</t>
  </si>
  <si>
    <t>Sua Lista de Gastos</t>
  </si>
  <si>
    <t>DESTINO</t>
  </si>
  <si>
    <r>
      <rPr>
        <rFont val="Arial"/>
        <b/>
        <color rgb="FFFFFFFF"/>
        <sz val="20.0"/>
      </rPr>
      <t>Lance os dados do estoque à lista</t>
    </r>
    <r>
      <rPr>
        <rFont val="Arial"/>
        <b/>
        <color rgb="FFFFFFFF"/>
        <sz val="20.0"/>
      </rPr>
      <t xml:space="preserve"> </t>
    </r>
    <r>
      <rPr>
        <rFont val="Arial"/>
        <b/>
        <color rgb="FF00FF00"/>
        <sz val="20.0"/>
      </rPr>
      <t>Estoque</t>
    </r>
  </si>
  <si>
    <t>Produto/Serviço</t>
  </si>
  <si>
    <t>Fornecedor</t>
  </si>
  <si>
    <r>
      <rPr>
        <rFont val="Arial"/>
        <b/>
        <color rgb="FFFF0000"/>
      </rPr>
      <t>Atenção:</t>
    </r>
    <r>
      <rPr>
        <rFont val="Arial"/>
        <b/>
        <color theme="1"/>
      </rPr>
      <t xml:space="preserve"> </t>
    </r>
    <r>
      <rPr>
        <rFont val="Arial"/>
        <b/>
        <color rgb="FFFFFFFF"/>
      </rPr>
      <t>Não realizar lançamentos com este campo em Branco! Use a opção "</t>
    </r>
    <r>
      <rPr>
        <rFont val="Arial"/>
        <b/>
        <color rgb="FF00FF00"/>
      </rPr>
      <t>OUTRO</t>
    </r>
    <r>
      <rPr>
        <rFont val="Arial"/>
        <b/>
        <color rgb="FFFFFFFF"/>
      </rPr>
      <t>".</t>
    </r>
  </si>
  <si>
    <r>
      <rPr>
        <rFont val="Arial"/>
        <b/>
        <color rgb="FFFF0000"/>
        <sz val="11.0"/>
      </rPr>
      <t>Atenção:</t>
    </r>
    <r>
      <rPr>
        <rFont val="Arial"/>
        <b/>
        <color theme="1"/>
        <sz val="11.0"/>
      </rPr>
      <t xml:space="preserve"> </t>
    </r>
    <r>
      <rPr>
        <rFont val="Arial"/>
        <b/>
        <color rgb="FFFFFFFF"/>
        <sz val="11.0"/>
      </rPr>
      <t>Após registrar uma mercadoria pela 1ª vez, edite (some) as novas entradas (compras) desta diretamente na</t>
    </r>
    <r>
      <rPr>
        <rFont val="Arial"/>
        <b/>
        <color theme="1"/>
        <sz val="11.0"/>
      </rPr>
      <t xml:space="preserve"> </t>
    </r>
    <r>
      <rPr>
        <rFont val="Arial"/>
        <b/>
        <color rgb="FFFFFF00"/>
        <sz val="11.0"/>
      </rPr>
      <t>"Lista de Estoque"</t>
    </r>
    <r>
      <rPr>
        <rFont val="Arial"/>
        <b/>
        <color rgb="FFFFFFFF"/>
        <sz val="11.0"/>
      </rPr>
      <t>!</t>
    </r>
  </si>
  <si>
    <t>Sua Lista de Estoque</t>
  </si>
  <si>
    <t>Total De Ítens</t>
  </si>
  <si>
    <t>PRODUTO</t>
  </si>
  <si>
    <t>FORNECEDOR</t>
  </si>
  <si>
    <t>QUANT. ENTRA. INICIAL</t>
  </si>
  <si>
    <t>SAIDAS</t>
  </si>
  <si>
    <t>SALDO</t>
  </si>
  <si>
    <t>OUTRO/NÃO SE APLICA</t>
  </si>
  <si>
    <r>
      <rPr>
        <rFont val="Arial"/>
        <b/>
        <color rgb="FFFFFFFF"/>
        <sz val="20.0"/>
      </rPr>
      <t xml:space="preserve">Lance os dados do seu fornecedor à </t>
    </r>
    <r>
      <rPr>
        <rFont val="Arial"/>
        <b/>
        <color rgb="FF00FF00"/>
        <sz val="20.0"/>
      </rPr>
      <t>Lista de Fornecedores</t>
    </r>
  </si>
  <si>
    <t>Nome</t>
  </si>
  <si>
    <t>CNPJ/CPF</t>
  </si>
  <si>
    <t>Endereço</t>
  </si>
  <si>
    <t>Contato</t>
  </si>
  <si>
    <t>Mercadoria</t>
  </si>
  <si>
    <t>Sua Lista de Fornecedores</t>
  </si>
  <si>
    <t>Total De Fornecedores</t>
  </si>
  <si>
    <t>NOME</t>
  </si>
  <si>
    <t>ENDEREÇO</t>
  </si>
  <si>
    <t>CONTATO</t>
  </si>
  <si>
    <t>MERCADORIA</t>
  </si>
  <si>
    <t>OUTRO</t>
  </si>
  <si>
    <t>-</t>
  </si>
  <si>
    <r>
      <rPr>
        <rFont val="Arial"/>
        <b/>
        <color rgb="FFFFFFFF"/>
        <sz val="20.0"/>
      </rPr>
      <t xml:space="preserve">Lance os dados do seu cliente à </t>
    </r>
    <r>
      <rPr>
        <rFont val="Arial"/>
        <b/>
        <color rgb="FF00FF00"/>
        <sz val="20.0"/>
      </rPr>
      <t>Lista de Clientes</t>
    </r>
  </si>
  <si>
    <t>Telefone</t>
  </si>
  <si>
    <t>Email</t>
  </si>
  <si>
    <r>
      <rPr>
        <rFont val="Arial"/>
        <b/>
        <color rgb="FFFF0000"/>
      </rPr>
      <t>Atenção:</t>
    </r>
    <r>
      <rPr>
        <rFont val="Arial"/>
        <b/>
        <color theme="1"/>
      </rPr>
      <t xml:space="preserve"> </t>
    </r>
    <r>
      <rPr>
        <rFont val="Arial"/>
        <b/>
        <color rgb="FFFFFFFF"/>
      </rPr>
      <t>Não realizar lançamentos com este campo em Branco! Use a opção ''</t>
    </r>
    <r>
      <rPr>
        <rFont val="Arial"/>
        <b/>
        <color rgb="FF00FF00"/>
      </rPr>
      <t>OUTRO/NÃO SE APLICA</t>
    </r>
    <r>
      <rPr>
        <rFont val="Arial"/>
        <b/>
        <color rgb="FFFFFFFF"/>
      </rPr>
      <t>''.</t>
    </r>
  </si>
  <si>
    <t>Sua Lista de Clientes</t>
  </si>
  <si>
    <t>Total De Clientes</t>
  </si>
  <si>
    <t>TELEFONE</t>
  </si>
  <si>
    <t>EMAIL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</si>
</sst>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R$ -416]#,##0.00"/>
    <numFmt numFmtId="165" formatCode="dd/MM/yyyy"/>
  </numFmts>
  <fonts count="53">
    <font>
      <sz val="10.0"/>
      <color rgb="FF000000"/>
      <name val="Arial"/>
      <scheme val="minor"/>
    </font>
    <font>
      <b/>
      <sz val="11.0"/>
      <color rgb="FF0AA703"/>
      <name val="Arial"/>
      <scheme val="minor"/>
    </font>
    <font>
      <color theme="1"/>
      <name val="Arial"/>
      <scheme val="minor"/>
    </font>
    <font>
      <b/>
      <sz val="20.0"/>
      <color rgb="FFFFFFFF"/>
      <name val="Arial"/>
      <scheme val="minor"/>
    </font>
    <font>
      <b/>
      <sz val="14.0"/>
      <color rgb="FFFFFFFF"/>
      <name val="Arial"/>
      <scheme val="minor"/>
    </font>
    <font>
      <b/>
      <color rgb="FF000000"/>
      <name val="Arial"/>
      <scheme val="minor"/>
    </font>
    <font>
      <b/>
      <sz val="26.0"/>
      <color theme="1"/>
      <name val="Arial"/>
      <scheme val="minor"/>
    </font>
    <font>
      <b/>
      <sz val="26.0"/>
      <color rgb="FFFFFFFF"/>
      <name val="Arial"/>
      <scheme val="minor"/>
    </font>
    <font>
      <b/>
      <sz val="12.0"/>
      <color theme="1"/>
      <name val="Arial"/>
      <scheme val="minor"/>
    </font>
    <font>
      <color rgb="FFFFFFFF"/>
      <name val="Arial"/>
      <scheme val="minor"/>
    </font>
    <font>
      <b/>
      <sz val="12.0"/>
      <color rgb="FFFFFFFF"/>
      <name val="Arial"/>
      <scheme val="minor"/>
    </font>
    <font>
      <b/>
      <sz val="15.0"/>
      <color rgb="FFFFFFFF"/>
      <name val="Arial"/>
      <scheme val="minor"/>
    </font>
    <font/>
    <font>
      <color rgb="FF073763"/>
      <name val="Arial"/>
      <scheme val="minor"/>
    </font>
    <font>
      <b/>
      <sz val="12.0"/>
      <color rgb="FF073763"/>
      <name val="Arial"/>
      <scheme val="minor"/>
    </font>
    <font>
      <sz val="12.0"/>
      <color rgb="FF073763"/>
      <name val="Arial"/>
      <scheme val="minor"/>
    </font>
    <font>
      <sz val="15.0"/>
      <color rgb="FF073763"/>
      <name val="Arial"/>
      <scheme val="minor"/>
    </font>
    <font>
      <b/>
      <sz val="15.0"/>
      <color rgb="FF073763"/>
      <name val="Arial"/>
      <scheme val="minor"/>
    </font>
    <font>
      <sz val="20.0"/>
      <color rgb="FF073763"/>
      <name val="Arial"/>
      <scheme val="minor"/>
    </font>
    <font>
      <b/>
      <sz val="20.0"/>
      <color rgb="FF073763"/>
      <name val="Arial"/>
      <scheme val="minor"/>
    </font>
    <font>
      <b/>
      <sz val="11.0"/>
      <color theme="1"/>
      <name val="Arial"/>
      <scheme val="minor"/>
    </font>
    <font>
      <b/>
      <sz val="13.0"/>
      <color rgb="FF073763"/>
      <name val="Arial"/>
      <scheme val="minor"/>
    </font>
    <font>
      <b/>
      <sz val="10.0"/>
      <color rgb="FF073763"/>
      <name val="Arial"/>
      <scheme val="minor"/>
    </font>
    <font>
      <b/>
      <sz val="12.0"/>
      <color rgb="FF00FF00"/>
      <name val="Arial"/>
      <scheme val="minor"/>
    </font>
    <font>
      <sz val="20.0"/>
      <color theme="0"/>
      <name val="Arial"/>
      <scheme val="minor"/>
    </font>
    <font>
      <b/>
      <sz val="12.0"/>
      <color rgb="FFFF0000"/>
      <name val="Arial"/>
      <scheme val="minor"/>
    </font>
    <font>
      <sz val="20.0"/>
      <color rgb="FFFFFFFF"/>
      <name val="Arial"/>
      <scheme val="minor"/>
    </font>
    <font>
      <b/>
      <sz val="12.0"/>
      <color rgb="FF000000"/>
      <name val="Arial"/>
      <scheme val="minor"/>
    </font>
    <font>
      <b/>
      <color rgb="FFFFFFFF"/>
      <name val="Arial"/>
      <scheme val="minor"/>
    </font>
    <font>
      <sz val="12.0"/>
      <color rgb="FFFFFFFF"/>
      <name val="Arial"/>
      <scheme val="minor"/>
    </font>
    <font>
      <b/>
      <sz val="10.0"/>
      <color rgb="FFFFFFFF"/>
      <name val="Arial"/>
    </font>
    <font>
      <b/>
      <sz val="10.0"/>
      <color rgb="FFFFFFFF"/>
      <name val="Arial"/>
      <scheme val="minor"/>
    </font>
    <font>
      <b/>
      <sz val="10.0"/>
      <color rgb="FFFF0000"/>
      <name val="Arial"/>
      <scheme val="minor"/>
    </font>
    <font>
      <color rgb="FF000000"/>
      <name val="Arial"/>
      <scheme val="minor"/>
    </font>
    <font>
      <sz val="10.0"/>
      <color rgb="FFFFFFFF"/>
      <name val="Arial"/>
      <scheme val="minor"/>
    </font>
    <font>
      <b/>
      <sz val="10.0"/>
      <color rgb="FF00FF00"/>
      <name val="Arial"/>
      <scheme val="minor"/>
    </font>
    <font>
      <sz val="10.0"/>
      <color theme="1"/>
      <name val="Arial"/>
      <scheme val="minor"/>
    </font>
    <font>
      <sz val="14.0"/>
      <color theme="1"/>
      <name val="Arial"/>
      <scheme val="minor"/>
    </font>
    <font>
      <b/>
      <sz val="10.0"/>
      <color theme="1"/>
      <name val="Arial"/>
      <scheme val="minor"/>
    </font>
    <font>
      <b/>
      <color rgb="FF00FF00"/>
      <name val="Arial"/>
      <scheme val="minor"/>
    </font>
    <font>
      <b/>
      <color theme="1"/>
      <name val="Arial"/>
      <scheme val="minor"/>
    </font>
    <font>
      <color rgb="FF00FF00"/>
      <name val="Arial"/>
      <scheme val="minor"/>
    </font>
    <font>
      <b/>
      <sz val="20.0"/>
      <color rgb="FF00FF00"/>
      <name val="Arial"/>
      <scheme val="minor"/>
    </font>
    <font>
      <sz val="9.0"/>
      <color theme="1"/>
      <name val="Arial"/>
      <scheme val="minor"/>
    </font>
    <font>
      <b/>
      <sz val="9.0"/>
      <color theme="1"/>
      <name val="Arial"/>
      <scheme val="minor"/>
    </font>
    <font>
      <b/>
      <sz val="20.0"/>
      <color rgb="FFFFFFFF"/>
      <name val="Arial"/>
    </font>
    <font>
      <sz val="12.0"/>
      <color theme="1"/>
      <name val="Arial"/>
      <scheme val="minor"/>
    </font>
    <font>
      <b/>
      <sz val="12.0"/>
      <color rgb="FFFFFFFF"/>
      <name val="Arial"/>
    </font>
    <font>
      <sz val="10.0"/>
      <color rgb="FF434343"/>
      <name val="Arial"/>
      <scheme val="minor"/>
    </font>
    <font>
      <b/>
      <sz val="14.0"/>
      <color theme="1"/>
      <name val="Arial"/>
      <scheme val="minor"/>
    </font>
    <font>
      <sz val="12.0"/>
      <color rgb="FF000000"/>
      <name val="Arial"/>
      <scheme val="minor"/>
    </font>
    <font>
      <b/>
      <sz val="14.0"/>
      <color rgb="FF000000"/>
      <name val="Arial"/>
      <scheme val="minor"/>
    </font>
    <font>
      <b/>
      <sz val="10.0"/>
      <color rgb="FF434343"/>
      <name val="Arial"/>
      <scheme val="minor"/>
    </font>
  </fonts>
  <fills count="8">
    <fill>
      <patternFill patternType="none"/>
    </fill>
    <fill>
      <patternFill patternType="lightGray"/>
    </fill>
    <fill>
      <patternFill patternType="solid">
        <fgColor rgb="FF073763"/>
        <bgColor rgb="FF073763"/>
      </patternFill>
    </fill>
    <fill>
      <patternFill patternType="solid">
        <fgColor rgb="FF00FF00"/>
        <bgColor rgb="FF00FF00"/>
      </patternFill>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000000"/>
        <bgColor rgb="FF000000"/>
      </patternFill>
    </fill>
  </fills>
  <borders count="34">
    <border/>
    <border>
      <left style="thin">
        <color rgb="FF073763"/>
      </left>
      <top style="thin">
        <color rgb="FF073763"/>
      </top>
    </border>
    <border>
      <top style="thin">
        <color rgb="FF073763"/>
      </top>
    </border>
    <border>
      <right style="thin">
        <color rgb="FF073763"/>
      </right>
      <top style="thin">
        <color rgb="FF073763"/>
      </top>
    </border>
    <border>
      <left style="thin">
        <color rgb="FF073763"/>
      </left>
    </border>
    <border>
      <right style="thin">
        <color rgb="FF073763"/>
      </right>
    </border>
    <border>
      <left style="thin">
        <color rgb="FF073763"/>
      </left>
      <right style="thin">
        <color rgb="FF073763"/>
      </right>
      <top style="thin">
        <color rgb="FF073763"/>
      </top>
      <bottom style="thin">
        <color rgb="FF073763"/>
      </bottom>
    </border>
    <border>
      <left style="thin">
        <color rgb="FF073763"/>
      </left>
      <bottom style="thin">
        <color rgb="FF073763"/>
      </bottom>
    </border>
    <border>
      <bottom style="thin">
        <color rgb="FF073763"/>
      </bottom>
    </border>
    <border>
      <right style="thin">
        <color rgb="FF073763"/>
      </right>
      <bottom style="thin">
        <color rgb="FF073763"/>
      </bottom>
    </border>
    <border>
      <left style="thin">
        <color rgb="FF1C4587"/>
      </left>
      <top style="thin">
        <color rgb="FF1C4587"/>
      </top>
    </border>
    <border>
      <right style="thin">
        <color rgb="FF1C4587"/>
      </right>
      <top style="thin">
        <color rgb="FF1C4587"/>
      </top>
    </border>
    <border>
      <left style="thin">
        <color rgb="FF1C4587"/>
      </left>
      <bottom style="thin">
        <color rgb="FF1C4587"/>
      </bottom>
    </border>
    <border>
      <right style="thin">
        <color rgb="FF1C4587"/>
      </right>
      <bottom style="thin">
        <color rgb="FF1C4587"/>
      </bottom>
    </border>
    <border>
      <left style="thin">
        <color rgb="FF000000"/>
      </left>
      <top style="thin">
        <color rgb="FF000000"/>
      </top>
      <bottom style="thin">
        <color rgb="FF000000"/>
      </bottom>
    </border>
    <border>
      <right style="medium">
        <color rgb="FFFFFF00"/>
      </right>
      <top style="thin">
        <color rgb="FF000000"/>
      </top>
      <bottom style="thin">
        <color rgb="FF000000"/>
      </bottom>
    </border>
    <border>
      <left style="medium">
        <color rgb="FFFFFF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1C4587"/>
      </left>
    </border>
    <border>
      <right style="thin">
        <color rgb="FF1C4587"/>
      </right>
    </border>
    <border>
      <bottom style="thin">
        <color rgb="FF1C4587"/>
      </bottom>
    </border>
    <border>
      <left style="thin">
        <color rgb="FF000000"/>
      </left>
      <right style="thin">
        <color rgb="FF000000"/>
      </right>
      <top style="thin">
        <color rgb="FF000000"/>
      </top>
      <bottom style="thin">
        <color rgb="FF000000"/>
      </bottom>
    </border>
    <border>
      <left style="thick">
        <color rgb="FF00FF00"/>
      </left>
      <right style="thick">
        <color rgb="FF00FF00"/>
      </right>
      <top style="thick">
        <color rgb="FF00FF00"/>
      </top>
      <bottom style="thick">
        <color rgb="FF00FF00"/>
      </bottom>
    </border>
    <border>
      <left style="medium">
        <color rgb="FFFFFFFF"/>
      </left>
      <top style="medium">
        <color rgb="FFFFFFFF"/>
      </top>
      <bottom style="medium">
        <color rgb="FFFFFFFF"/>
      </bottom>
    </border>
    <border>
      <right style="medium">
        <color rgb="FFFFFFFF"/>
      </right>
      <top style="medium">
        <color rgb="FFFFFFFF"/>
      </top>
      <bottom style="medium">
        <color rgb="FFFFFFFF"/>
      </bottom>
    </border>
    <border>
      <left style="medium">
        <color rgb="FF434343"/>
      </left>
      <top style="medium">
        <color rgb="FF434343"/>
      </top>
      <bottom style="thin">
        <color rgb="FF000000"/>
      </bottom>
    </border>
    <border>
      <top style="medium">
        <color rgb="FF434343"/>
      </top>
      <bottom style="thin">
        <color rgb="FF000000"/>
      </bottom>
    </border>
    <border>
      <right style="medium">
        <color rgb="FF434343"/>
      </right>
      <top style="medium">
        <color rgb="FF434343"/>
      </top>
      <bottom style="thin">
        <color rgb="FF000000"/>
      </bottom>
    </border>
    <border>
      <left style="medium">
        <color rgb="FF434343"/>
      </left>
    </border>
    <border>
      <right style="medium">
        <color rgb="FF434343"/>
      </right>
    </border>
    <border>
      <left style="medium">
        <color rgb="FF434343"/>
      </left>
      <bottom style="medium">
        <color rgb="FF434343"/>
      </bottom>
    </border>
    <border>
      <bottom style="medium">
        <color rgb="FF434343"/>
      </bottom>
    </border>
    <border>
      <right style="medium">
        <color rgb="FF434343"/>
      </right>
      <bottom style="medium">
        <color rgb="FF434343"/>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2" fontId="2" numFmtId="0" xfId="0" applyBorder="1" applyFont="1"/>
    <xf borderId="3" fillId="2" fontId="2" numFmtId="0" xfId="0" applyBorder="1" applyFont="1"/>
    <xf borderId="4" fillId="2" fontId="1" numFmtId="0" xfId="0" applyAlignment="1" applyBorder="1" applyFont="1">
      <alignment horizontal="center" readingOrder="0" vertical="center"/>
    </xf>
    <xf borderId="0" fillId="2" fontId="2" numFmtId="0" xfId="0" applyFont="1"/>
    <xf borderId="5" fillId="2" fontId="2" numFmtId="0" xfId="0" applyBorder="1" applyFont="1"/>
    <xf borderId="6" fillId="2" fontId="2" numFmtId="0" xfId="0" applyBorder="1" applyFont="1"/>
    <xf borderId="4" fillId="2" fontId="2" numFmtId="0" xfId="0" applyAlignment="1" applyBorder="1" applyFont="1">
      <alignment horizontal="center"/>
    </xf>
    <xf borderId="0" fillId="2" fontId="3" numFmtId="0" xfId="0" applyAlignment="1" applyFont="1">
      <alignment horizontal="center" readingOrder="0" vertical="center"/>
    </xf>
    <xf borderId="5" fillId="2" fontId="4" numFmtId="0" xfId="0" applyAlignment="1" applyBorder="1" applyFont="1">
      <alignment horizontal="center" readingOrder="0" vertical="center"/>
    </xf>
    <xf borderId="4" fillId="2" fontId="5" numFmtId="0" xfId="0" applyAlignment="1" applyBorder="1" applyFont="1">
      <alignment readingOrder="0"/>
    </xf>
    <xf borderId="4" fillId="2" fontId="2" numFmtId="0" xfId="0" applyBorder="1" applyFont="1"/>
    <xf borderId="0" fillId="2" fontId="6" numFmtId="0" xfId="0" applyAlignment="1" applyFont="1">
      <alignment horizontal="center" readingOrder="0" vertical="center"/>
    </xf>
    <xf borderId="0" fillId="2" fontId="7" numFmtId="0" xfId="0" applyAlignment="1" applyFont="1">
      <alignment horizontal="center" readingOrder="0" vertical="center"/>
    </xf>
    <xf borderId="5" fillId="2" fontId="7" numFmtId="0" xfId="0" applyAlignment="1" applyBorder="1" applyFont="1">
      <alignment horizontal="center" readingOrder="0" vertical="center"/>
    </xf>
    <xf borderId="7" fillId="2" fontId="2" numFmtId="0" xfId="0" applyBorder="1" applyFont="1"/>
    <xf borderId="8" fillId="2" fontId="2" numFmtId="0" xfId="0" applyBorder="1" applyFont="1"/>
    <xf borderId="9" fillId="2" fontId="2" numFmtId="0" xfId="0" applyBorder="1" applyFont="1"/>
    <xf borderId="0" fillId="2" fontId="3" numFmtId="0" xfId="0" applyAlignment="1" applyFont="1">
      <alignment horizontal="center" readingOrder="0"/>
    </xf>
    <xf borderId="0" fillId="2" fontId="3" numFmtId="0" xfId="0" applyAlignment="1" applyFont="1">
      <alignment readingOrder="0"/>
    </xf>
    <xf borderId="0" fillId="2" fontId="8" numFmtId="0" xfId="0" applyAlignment="1" applyFont="1">
      <alignment horizontal="center"/>
    </xf>
    <xf borderId="0" fillId="2" fontId="2" numFmtId="0" xfId="0" applyFont="1"/>
    <xf borderId="0" fillId="2" fontId="8" numFmtId="0" xfId="0" applyAlignment="1" applyFont="1">
      <alignment horizontal="center"/>
    </xf>
    <xf quotePrefix="1" borderId="0" fillId="2" fontId="9" numFmtId="0" xfId="0" applyAlignment="1" applyFont="1">
      <alignment readingOrder="0"/>
    </xf>
    <xf borderId="0" fillId="2" fontId="10" numFmtId="0" xfId="0" applyAlignment="1" applyFont="1">
      <alignment horizontal="center"/>
    </xf>
    <xf borderId="0" fillId="2" fontId="9" numFmtId="0" xfId="0" applyAlignment="1" applyFont="1">
      <alignment readingOrder="0"/>
    </xf>
    <xf borderId="0" fillId="2" fontId="9" numFmtId="0" xfId="0" applyFont="1"/>
    <xf borderId="0" fillId="2" fontId="10" numFmtId="0" xfId="0" applyAlignment="1" applyFont="1">
      <alignment horizontal="center"/>
    </xf>
    <xf borderId="0" fillId="2" fontId="9" numFmtId="0" xfId="0" applyFont="1"/>
    <xf borderId="0" fillId="2" fontId="9" numFmtId="0" xfId="0" applyAlignment="1" applyFont="1">
      <alignment horizontal="center"/>
    </xf>
    <xf borderId="10" fillId="3" fontId="11" numFmtId="0" xfId="0" applyAlignment="1" applyBorder="1" applyFill="1" applyFont="1">
      <alignment horizontal="center" readingOrder="0"/>
    </xf>
    <xf borderId="11" fillId="0" fontId="12" numFmtId="0" xfId="0" applyBorder="1" applyFont="1"/>
    <xf borderId="0" fillId="2" fontId="13" numFmtId="14" xfId="0" applyFont="1" applyNumberFormat="1"/>
    <xf borderId="0" fillId="2" fontId="13" numFmtId="0" xfId="0" applyAlignment="1" applyFont="1">
      <alignment horizontal="center"/>
    </xf>
    <xf borderId="0" fillId="2" fontId="14" numFmtId="0" xfId="0" applyAlignment="1" applyFont="1">
      <alignment horizontal="center" readingOrder="0"/>
    </xf>
    <xf borderId="12" fillId="4" fontId="3" numFmtId="164" xfId="0" applyAlignment="1" applyBorder="1" applyFill="1" applyFont="1" applyNumberFormat="1">
      <alignment horizontal="center" readingOrder="0"/>
    </xf>
    <xf borderId="13" fillId="0" fontId="12" numFmtId="0" xfId="0" applyBorder="1" applyFont="1"/>
    <xf borderId="0" fillId="2" fontId="13" numFmtId="0" xfId="0" applyFont="1"/>
    <xf borderId="0" fillId="2" fontId="15" numFmtId="0" xfId="0" applyFont="1"/>
    <xf borderId="0" fillId="2" fontId="16" numFmtId="0" xfId="0" applyFont="1"/>
    <xf borderId="0" fillId="2" fontId="17" numFmtId="0" xfId="0" applyAlignment="1" applyFont="1">
      <alignment horizontal="center" readingOrder="0"/>
    </xf>
    <xf borderId="0" fillId="2" fontId="18" numFmtId="0" xfId="0" applyFont="1"/>
    <xf borderId="0" fillId="2" fontId="14" numFmtId="164" xfId="0" applyAlignment="1" applyFont="1" applyNumberFormat="1">
      <alignment horizontal="center" readingOrder="0" vertical="center"/>
    </xf>
    <xf borderId="0" fillId="2" fontId="14" numFmtId="164" xfId="0" applyAlignment="1" applyFont="1" applyNumberFormat="1">
      <alignment horizontal="center" vertical="center"/>
    </xf>
    <xf borderId="0" fillId="2" fontId="19" numFmtId="0" xfId="0" applyAlignment="1" applyFont="1">
      <alignment readingOrder="0"/>
    </xf>
    <xf borderId="0" fillId="2" fontId="10" numFmtId="0" xfId="0" applyAlignment="1" applyFont="1">
      <alignment readingOrder="0"/>
    </xf>
    <xf borderId="0" fillId="2" fontId="20" numFmtId="0" xfId="0" applyAlignment="1" applyFont="1">
      <alignment horizontal="center" readingOrder="0"/>
    </xf>
    <xf borderId="0" fillId="2" fontId="17" numFmtId="0" xfId="0" applyAlignment="1" applyFont="1">
      <alignment horizontal="left" readingOrder="0" vertical="center"/>
    </xf>
    <xf borderId="0" fillId="2" fontId="21" numFmtId="0" xfId="0" applyAlignment="1" applyFont="1">
      <alignment horizontal="left" readingOrder="0" vertical="center"/>
    </xf>
    <xf borderId="0" fillId="2" fontId="14" numFmtId="0" xfId="0" applyAlignment="1" applyFont="1">
      <alignment horizontal="left" readingOrder="0" vertical="center"/>
    </xf>
    <xf borderId="0" fillId="2" fontId="13" numFmtId="0" xfId="0" applyAlignment="1" applyFont="1">
      <alignment readingOrder="0"/>
    </xf>
    <xf borderId="0" fillId="2" fontId="19" numFmtId="164" xfId="0" applyAlignment="1" applyFont="1" applyNumberFormat="1">
      <alignment horizontal="center" readingOrder="0"/>
    </xf>
    <xf borderId="0" fillId="2" fontId="14" numFmtId="0" xfId="0" applyAlignment="1" applyFont="1">
      <alignment horizontal="center"/>
    </xf>
    <xf borderId="0" fillId="2" fontId="13" numFmtId="0" xfId="0" applyFont="1"/>
    <xf borderId="0" fillId="2" fontId="14" numFmtId="0" xfId="0" applyAlignment="1" applyFont="1">
      <alignment horizontal="center"/>
    </xf>
    <xf borderId="0" fillId="2" fontId="18" numFmtId="10" xfId="0" applyFont="1" applyNumberFormat="1"/>
    <xf borderId="0" fillId="2" fontId="18" numFmtId="0" xfId="0" applyAlignment="1" applyFont="1">
      <alignment readingOrder="0"/>
    </xf>
    <xf borderId="0" fillId="2" fontId="15" numFmtId="0" xfId="0" applyFont="1"/>
    <xf borderId="0" fillId="2" fontId="14" numFmtId="0" xfId="0" applyAlignment="1" applyFont="1">
      <alignment horizontal="center" readingOrder="0" vertical="center"/>
    </xf>
    <xf borderId="0" fillId="2" fontId="16" numFmtId="0" xfId="0" applyAlignment="1" applyFont="1">
      <alignment horizontal="center" readingOrder="0"/>
    </xf>
    <xf borderId="0" fillId="2" fontId="22" numFmtId="0" xfId="0" applyAlignment="1" applyFont="1">
      <alignment horizontal="center" readingOrder="0" vertical="center"/>
    </xf>
    <xf borderId="0" fillId="2" fontId="17" numFmtId="0" xfId="0" applyAlignment="1" applyFont="1">
      <alignment horizontal="center" readingOrder="0" vertical="center"/>
    </xf>
    <xf borderId="10" fillId="4" fontId="23" numFmtId="0" xfId="0" applyAlignment="1" applyBorder="1" applyFont="1">
      <alignment horizontal="center" readingOrder="0"/>
    </xf>
    <xf borderId="0" fillId="2" fontId="24" numFmtId="0" xfId="0" applyFont="1"/>
    <xf borderId="10" fillId="4" fontId="25" numFmtId="0" xfId="0" applyAlignment="1" applyBorder="1" applyFont="1">
      <alignment horizontal="center" readingOrder="0"/>
    </xf>
    <xf borderId="0" fillId="2" fontId="26" numFmtId="0" xfId="0" applyFont="1"/>
    <xf borderId="0" fillId="2" fontId="3" numFmtId="0" xfId="0" applyAlignment="1" applyFont="1">
      <alignment horizontal="left" readingOrder="0"/>
    </xf>
    <xf borderId="0" fillId="2" fontId="27" numFmtId="0" xfId="0" applyAlignment="1" applyFont="1">
      <alignment horizontal="center" readingOrder="0"/>
    </xf>
    <xf borderId="0" fillId="2" fontId="28" numFmtId="0" xfId="0" applyAlignment="1" applyFont="1">
      <alignment horizontal="center" readingOrder="0"/>
    </xf>
    <xf borderId="14" fillId="5" fontId="27" numFmtId="0" xfId="0" applyAlignment="1" applyBorder="1" applyFill="1" applyFont="1">
      <alignment horizontal="center" readingOrder="0"/>
    </xf>
    <xf borderId="15" fillId="0" fontId="12" numFmtId="0" xfId="0" applyBorder="1" applyFont="1"/>
    <xf borderId="16" fillId="6" fontId="8" numFmtId="164" xfId="0" applyAlignment="1" applyBorder="1" applyFill="1" applyFont="1" applyNumberFormat="1">
      <alignment horizontal="center" readingOrder="0" vertical="center"/>
    </xf>
    <xf borderId="17" fillId="0" fontId="12" numFmtId="0" xfId="0" applyBorder="1" applyFont="1"/>
    <xf borderId="0" fillId="2" fontId="29" numFmtId="0" xfId="0" applyAlignment="1" applyFont="1">
      <alignment readingOrder="0" shrinkToFit="0" vertical="top" wrapText="1"/>
    </xf>
    <xf borderId="0" fillId="2" fontId="2" numFmtId="0" xfId="0" applyAlignment="1" applyFont="1">
      <alignment readingOrder="0"/>
    </xf>
    <xf borderId="0" fillId="2" fontId="9" numFmtId="0" xfId="0" applyAlignment="1" applyFont="1">
      <alignment readingOrder="0" shrinkToFit="0" vertical="top" wrapText="1"/>
    </xf>
    <xf borderId="18" fillId="0" fontId="12" numFmtId="0" xfId="0" applyBorder="1" applyFont="1"/>
    <xf borderId="19" fillId="4" fontId="23" numFmtId="0" xfId="0" applyAlignment="1" applyBorder="1" applyFont="1">
      <alignment horizontal="left" readingOrder="0" vertical="center"/>
    </xf>
    <xf borderId="0" fillId="4" fontId="23" numFmtId="164" xfId="0" applyAlignment="1" applyFont="1" applyNumberFormat="1">
      <alignment horizontal="center" readingOrder="0"/>
    </xf>
    <xf borderId="20" fillId="0" fontId="12" numFmtId="0" xfId="0" applyBorder="1" applyFont="1"/>
    <xf borderId="19" fillId="4" fontId="30" numFmtId="0" xfId="0" applyAlignment="1" applyBorder="1" applyFont="1">
      <alignment horizontal="left" readingOrder="0" vertical="center"/>
    </xf>
    <xf borderId="0" fillId="4" fontId="31" numFmtId="164" xfId="0" applyAlignment="1" applyFont="1" applyNumberFormat="1">
      <alignment horizontal="center" readingOrder="0"/>
    </xf>
    <xf borderId="19" fillId="4" fontId="31" numFmtId="0" xfId="0" applyAlignment="1" applyBorder="1" applyFont="1">
      <alignment horizontal="left" readingOrder="0" vertical="center"/>
    </xf>
    <xf borderId="0" fillId="4" fontId="32" numFmtId="164" xfId="0" applyAlignment="1" applyFont="1" applyNumberFormat="1">
      <alignment horizontal="center" readingOrder="0"/>
    </xf>
    <xf borderId="0" fillId="2" fontId="2" numFmtId="0" xfId="0" applyAlignment="1" applyFont="1">
      <alignment vertical="top"/>
    </xf>
    <xf borderId="19" fillId="4" fontId="31" numFmtId="0" xfId="0" applyAlignment="1" applyBorder="1" applyFont="1">
      <alignment horizontal="left" readingOrder="0" vertical="top"/>
    </xf>
    <xf borderId="0" fillId="4" fontId="32" numFmtId="164" xfId="0" applyAlignment="1" applyFont="1" applyNumberFormat="1">
      <alignment horizontal="center" readingOrder="0" vertical="top"/>
    </xf>
    <xf borderId="19" fillId="5" fontId="33" numFmtId="0" xfId="0" applyAlignment="1" applyBorder="1" applyFont="1">
      <alignment readingOrder="0"/>
    </xf>
    <xf borderId="0" fillId="4" fontId="2" numFmtId="164" xfId="0" applyFont="1" applyNumberFormat="1"/>
    <xf borderId="20" fillId="4" fontId="2" numFmtId="165" xfId="0" applyBorder="1" applyFont="1" applyNumberFormat="1"/>
    <xf borderId="19" fillId="4" fontId="34" numFmtId="164" xfId="0" applyAlignment="1" applyBorder="1" applyFont="1" applyNumberFormat="1">
      <alignment horizontal="center" readingOrder="0" vertical="center"/>
    </xf>
    <xf borderId="0" fillId="4" fontId="34" numFmtId="164" xfId="0" applyAlignment="1" applyFont="1" applyNumberFormat="1">
      <alignment horizontal="center" readingOrder="0" vertical="center"/>
    </xf>
    <xf borderId="20" fillId="4" fontId="34" numFmtId="165" xfId="0" applyAlignment="1" applyBorder="1" applyFont="1" applyNumberFormat="1">
      <alignment horizontal="center" vertical="center"/>
    </xf>
    <xf borderId="0" fillId="2" fontId="34" numFmtId="0" xfId="0" applyAlignment="1" applyFont="1">
      <alignment horizontal="center" vertical="center"/>
    </xf>
    <xf borderId="19" fillId="4" fontId="34" numFmtId="164" xfId="0" applyAlignment="1" applyBorder="1" applyFont="1" applyNumberFormat="1">
      <alignment horizontal="center" vertical="center"/>
    </xf>
    <xf borderId="0" fillId="4" fontId="35" numFmtId="164" xfId="0" applyAlignment="1" applyFont="1" applyNumberFormat="1">
      <alignment horizontal="left" readingOrder="0" vertical="center"/>
    </xf>
    <xf borderId="20" fillId="4" fontId="34" numFmtId="165" xfId="0" applyAlignment="1" applyBorder="1" applyFont="1" applyNumberFormat="1">
      <alignment horizontal="left" vertical="center"/>
    </xf>
    <xf borderId="12" fillId="4" fontId="34" numFmtId="164" xfId="0" applyAlignment="1" applyBorder="1" applyFont="1" applyNumberFormat="1">
      <alignment horizontal="center" readingOrder="0" vertical="center"/>
    </xf>
    <xf borderId="21" fillId="4" fontId="35" numFmtId="164" xfId="0" applyAlignment="1" applyBorder="1" applyFont="1" applyNumberFormat="1">
      <alignment horizontal="left" vertical="center"/>
    </xf>
    <xf borderId="13" fillId="4" fontId="34" numFmtId="165" xfId="0" applyAlignment="1" applyBorder="1" applyFont="1" applyNumberFormat="1">
      <alignment horizontal="left" vertical="center"/>
    </xf>
    <xf borderId="12" fillId="4" fontId="2" numFmtId="0" xfId="0" applyBorder="1" applyFont="1"/>
    <xf borderId="21" fillId="4" fontId="35" numFmtId="164" xfId="0" applyAlignment="1" applyBorder="1" applyFont="1" applyNumberFormat="1">
      <alignment horizontal="left" readingOrder="0" vertical="center"/>
    </xf>
    <xf borderId="0" fillId="2" fontId="36" numFmtId="14" xfId="0" applyFont="1" applyNumberFormat="1"/>
    <xf borderId="0" fillId="2" fontId="36" numFmtId="0" xfId="0" applyFont="1"/>
    <xf borderId="0" fillId="2" fontId="34" numFmtId="165" xfId="0" applyAlignment="1" applyFont="1" applyNumberFormat="1">
      <alignment horizontal="left" vertical="center"/>
    </xf>
    <xf borderId="0" fillId="2" fontId="2" numFmtId="0" xfId="0" applyAlignment="1" applyFont="1">
      <alignment shrinkToFit="0" vertical="center" wrapText="1"/>
    </xf>
    <xf borderId="0" fillId="2" fontId="11" numFmtId="0" xfId="0" applyAlignment="1" applyFont="1">
      <alignment horizontal="center" readingOrder="0" shrinkToFit="0" vertical="center" wrapText="1"/>
    </xf>
    <xf borderId="0" fillId="2" fontId="37" numFmtId="0" xfId="0" applyAlignment="1" applyFont="1">
      <alignment shrinkToFit="0" vertical="center" wrapText="1"/>
    </xf>
    <xf borderId="0" fillId="2" fontId="3" numFmtId="0" xfId="0" applyAlignment="1" applyFont="1">
      <alignment horizontal="center" readingOrder="0" shrinkToFit="0" vertical="center" wrapText="1"/>
    </xf>
    <xf borderId="0" fillId="2" fontId="38" numFmtId="0" xfId="0" applyAlignment="1" applyFont="1">
      <alignment shrinkToFit="0" vertical="center" wrapText="1"/>
    </xf>
    <xf borderId="0" fillId="2" fontId="8" numFmtId="0" xfId="0" applyAlignment="1" applyFont="1">
      <alignment shrinkToFit="0" vertical="center" wrapText="1"/>
    </xf>
    <xf borderId="0" fillId="2" fontId="10" numFmtId="0" xfId="0" applyAlignment="1" applyFont="1">
      <alignment readingOrder="0" shrinkToFit="0" vertical="center" wrapText="1"/>
    </xf>
    <xf borderId="22" fillId="6" fontId="38" numFmtId="164" xfId="0" applyAlignment="1" applyBorder="1" applyFont="1" applyNumberFormat="1">
      <alignment horizontal="center" readingOrder="0" shrinkToFit="0" vertical="center" wrapText="1"/>
    </xf>
    <xf borderId="0" fillId="2" fontId="38" numFmtId="0" xfId="0" applyAlignment="1" applyFont="1">
      <alignment readingOrder="0" shrinkToFit="0" vertical="center" wrapText="1"/>
    </xf>
    <xf borderId="22" fillId="6" fontId="38" numFmtId="0" xfId="0" applyAlignment="1" applyBorder="1" applyFont="1">
      <alignment horizontal="center" readingOrder="0" shrinkToFit="0" vertical="center" wrapText="1"/>
    </xf>
    <xf borderId="0" fillId="2" fontId="23" numFmtId="0" xfId="0" applyAlignment="1" applyFont="1">
      <alignment readingOrder="0" shrinkToFit="0" vertical="center" wrapText="1"/>
    </xf>
    <xf borderId="23" fillId="6" fontId="38" numFmtId="164" xfId="0" applyAlignment="1" applyBorder="1" applyFont="1" applyNumberFormat="1">
      <alignment horizontal="center" readingOrder="0" shrinkToFit="0" vertical="center" wrapText="1"/>
    </xf>
    <xf borderId="0" fillId="2" fontId="2" numFmtId="0" xfId="0" applyAlignment="1" applyFont="1">
      <alignment readingOrder="0" shrinkToFit="0" vertical="center" wrapText="1"/>
    </xf>
    <xf borderId="0" fillId="2" fontId="3" numFmtId="0" xfId="0" applyAlignment="1" applyFont="1">
      <alignment readingOrder="0" shrinkToFit="0" vertical="center" wrapText="1"/>
    </xf>
    <xf borderId="0" fillId="2" fontId="28" numFmtId="0" xfId="0" applyAlignment="1" applyFont="1">
      <alignment readingOrder="0" shrinkToFit="0" vertical="top" wrapText="1"/>
    </xf>
    <xf borderId="0" fillId="2" fontId="39" numFmtId="0" xfId="0" applyAlignment="1" applyFont="1">
      <alignment readingOrder="0" shrinkToFit="0" vertical="top" wrapText="1"/>
    </xf>
    <xf borderId="0" fillId="2" fontId="40" numFmtId="0" xfId="0" applyAlignment="1" applyFont="1">
      <alignment readingOrder="0" shrinkToFit="0" vertical="top" wrapText="1"/>
    </xf>
    <xf borderId="0" fillId="2" fontId="2" numFmtId="0" xfId="0" applyAlignment="1" applyFont="1">
      <alignment readingOrder="0" shrinkToFit="0" vertical="top" wrapText="1"/>
    </xf>
    <xf borderId="0" fillId="2" fontId="40" numFmtId="0" xfId="0" applyAlignment="1" applyFont="1">
      <alignment readingOrder="0" shrinkToFit="0" vertical="center" wrapText="1"/>
    </xf>
    <xf borderId="0" fillId="2" fontId="41" numFmtId="0" xfId="0" applyAlignment="1" applyFont="1">
      <alignment shrinkToFit="0" vertical="center" wrapText="1"/>
    </xf>
    <xf borderId="14" fillId="6" fontId="38" numFmtId="0" xfId="0" applyAlignment="1" applyBorder="1" applyFont="1">
      <alignment horizontal="center" readingOrder="0" shrinkToFit="0" vertical="center" wrapText="1"/>
    </xf>
    <xf borderId="24" fillId="2" fontId="38" numFmtId="0" xfId="0" applyAlignment="1" applyBorder="1" applyFont="1">
      <alignment horizontal="center" readingOrder="0" shrinkToFit="0" vertical="center" wrapText="1"/>
    </xf>
    <xf borderId="25" fillId="0" fontId="12" numFmtId="0" xfId="0" applyBorder="1" applyFont="1"/>
    <xf borderId="0" fillId="2" fontId="40" numFmtId="0" xfId="0" applyAlignment="1" applyFont="1">
      <alignment horizontal="left" readingOrder="0" shrinkToFit="0" vertical="center" wrapText="1"/>
    </xf>
    <xf borderId="14" fillId="6" fontId="38" numFmtId="164" xfId="0" applyAlignment="1" applyBorder="1" applyFont="1" applyNumberFormat="1">
      <alignment horizontal="center" readingOrder="0" shrinkToFit="0" vertical="center" wrapText="1"/>
    </xf>
    <xf borderId="14" fillId="6" fontId="38" numFmtId="49" xfId="0" applyAlignment="1" applyBorder="1" applyFont="1" applyNumberFormat="1">
      <alignment horizontal="center" readingOrder="0" shrinkToFit="0" vertical="center" wrapText="1"/>
    </xf>
    <xf borderId="0" fillId="2" fontId="3" numFmtId="0" xfId="0" applyAlignment="1" applyFont="1">
      <alignment horizontal="left" readingOrder="0" shrinkToFit="0" vertical="center" wrapText="1"/>
    </xf>
    <xf borderId="0" fillId="2" fontId="42" numFmtId="0" xfId="0" applyAlignment="1" applyFont="1">
      <alignment horizontal="center" readingOrder="0" shrinkToFit="0" vertical="center" wrapText="1"/>
    </xf>
    <xf borderId="0" fillId="2" fontId="43" numFmtId="0" xfId="0" applyAlignment="1" applyFont="1">
      <alignment shrinkToFit="0" vertical="center" wrapText="1"/>
    </xf>
    <xf borderId="0" fillId="0" fontId="44" numFmtId="0" xfId="0" applyAlignment="1" applyFont="1">
      <alignment horizontal="center" readingOrder="0" shrinkToFit="0" vertical="center" wrapText="1"/>
    </xf>
    <xf borderId="0" fillId="0" fontId="44" numFmtId="49" xfId="0" applyAlignment="1" applyFont="1" applyNumberFormat="1">
      <alignment horizontal="center" readingOrder="0" shrinkToFit="0" vertical="center" wrapText="1"/>
    </xf>
    <xf borderId="0" fillId="2" fontId="43" numFmtId="0" xfId="0" applyAlignment="1" applyFont="1">
      <alignment readingOrder="0" shrinkToFit="0" vertical="center" wrapText="1"/>
    </xf>
    <xf borderId="0" fillId="0" fontId="36" numFmtId="0" xfId="0" applyAlignment="1" applyFont="1">
      <alignment horizontal="center" readingOrder="0" shrinkToFit="0" vertical="center" wrapText="1"/>
    </xf>
    <xf borderId="0" fillId="0" fontId="36" numFmtId="0" xfId="0" applyAlignment="1" applyFont="1">
      <alignment horizontal="center" readingOrder="0" shrinkToFit="0" vertical="center" wrapText="1"/>
    </xf>
    <xf borderId="0" fillId="6" fontId="36" numFmtId="0" xfId="0" applyAlignment="1" applyFont="1">
      <alignment horizontal="center" readingOrder="0" shrinkToFit="0" vertical="center" wrapText="1"/>
    </xf>
    <xf borderId="0" fillId="0" fontId="36" numFmtId="164" xfId="0" applyAlignment="1" applyFont="1" applyNumberFormat="1">
      <alignment horizontal="center" readingOrder="0" shrinkToFit="0" vertical="center" wrapText="1"/>
    </xf>
    <xf borderId="0" fillId="0" fontId="36" numFmtId="0" xfId="0" applyAlignment="1" applyFont="1">
      <alignment horizontal="center" readingOrder="0" shrinkToFit="0" vertical="center" wrapText="1"/>
    </xf>
    <xf borderId="0" fillId="0" fontId="36" numFmtId="165" xfId="0" applyAlignment="1" applyFont="1" applyNumberFormat="1">
      <alignment horizontal="center" readingOrder="0" shrinkToFit="0" vertical="center" wrapText="1"/>
    </xf>
    <xf borderId="0" fillId="2" fontId="45" numFmtId="0" xfId="0" applyAlignment="1" applyFont="1">
      <alignment horizontal="center" readingOrder="0" shrinkToFit="0" vertical="center" wrapText="1"/>
    </xf>
    <xf borderId="24" fillId="2" fontId="36" numFmtId="0" xfId="0" applyAlignment="1" applyBorder="1" applyFont="1">
      <alignment readingOrder="0" shrinkToFit="0" vertical="center" wrapText="1"/>
    </xf>
    <xf borderId="0" fillId="0" fontId="36" numFmtId="0" xfId="0" applyAlignment="1" applyFont="1">
      <alignment readingOrder="0" shrinkToFit="0" vertical="center" wrapText="1"/>
    </xf>
    <xf borderId="0" fillId="2" fontId="46" numFmtId="0" xfId="0" applyAlignment="1" applyFont="1">
      <alignment horizontal="center" readingOrder="0" shrinkToFit="0" vertical="center" wrapText="1"/>
    </xf>
    <xf borderId="0" fillId="2" fontId="10" numFmtId="0" xfId="0" applyAlignment="1" applyFont="1">
      <alignment horizontal="left" readingOrder="0" shrinkToFit="0" vertical="center" wrapText="1"/>
    </xf>
    <xf borderId="0" fillId="2" fontId="38" numFmtId="0" xfId="0" applyAlignment="1" applyFont="1">
      <alignment horizontal="center" readingOrder="0" shrinkToFit="0" vertical="center" wrapText="1"/>
    </xf>
    <xf borderId="0" fillId="2" fontId="40" numFmtId="0" xfId="0" applyAlignment="1" applyFont="1">
      <alignment horizontal="left" readingOrder="0" shrinkToFit="0" vertical="top" wrapText="1"/>
    </xf>
    <xf borderId="0" fillId="2" fontId="20" numFmtId="0" xfId="0" applyAlignment="1" applyFont="1">
      <alignment horizontal="left" readingOrder="0" shrinkToFit="0" vertical="center" wrapText="1"/>
    </xf>
    <xf borderId="0" fillId="2" fontId="10" numFmtId="0" xfId="0" applyAlignment="1" applyFont="1">
      <alignment horizontal="right" readingOrder="0" shrinkToFit="0" vertical="center" wrapText="1"/>
    </xf>
    <xf borderId="0" fillId="2" fontId="47" numFmtId="0" xfId="0" applyAlignment="1" applyFont="1">
      <alignment horizontal="right" readingOrder="0" shrinkToFit="0" wrapText="1"/>
    </xf>
    <xf borderId="0" fillId="2" fontId="10" numFmtId="0" xfId="0" applyAlignment="1" applyFont="1">
      <alignment horizontal="center" shrinkToFit="0" vertical="center" wrapText="1"/>
    </xf>
    <xf borderId="26" fillId="7" fontId="44" numFmtId="0" xfId="0" applyAlignment="1" applyBorder="1" applyFill="1" applyFont="1">
      <alignment horizontal="center" readingOrder="0" shrinkToFit="0" vertical="center" wrapText="1"/>
    </xf>
    <xf borderId="27" fillId="7" fontId="44" numFmtId="49" xfId="0" applyAlignment="1" applyBorder="1" applyFont="1" applyNumberFormat="1">
      <alignment horizontal="center" readingOrder="0" shrinkToFit="0" vertical="center" wrapText="1"/>
    </xf>
    <xf borderId="27" fillId="7" fontId="44" numFmtId="0" xfId="0" applyAlignment="1" applyBorder="1" applyFont="1">
      <alignment horizontal="center" readingOrder="0" shrinkToFit="0" vertical="center" wrapText="1"/>
    </xf>
    <xf borderId="28" fillId="7" fontId="44" numFmtId="0" xfId="0" applyAlignment="1" applyBorder="1" applyFont="1">
      <alignment horizontal="center" readingOrder="0" shrinkToFit="0" vertical="center" wrapText="1"/>
    </xf>
    <xf borderId="29" fillId="6" fontId="27" numFmtId="49" xfId="0" applyAlignment="1" applyBorder="1" applyFont="1" applyNumberFormat="1">
      <alignment horizontal="center" readingOrder="0" shrinkToFit="0" vertical="center" wrapText="1"/>
    </xf>
    <xf borderId="0" fillId="6" fontId="27" numFmtId="0" xfId="0" applyAlignment="1" applyFont="1">
      <alignment horizontal="center" readingOrder="0" shrinkToFit="0" vertical="center" wrapText="1"/>
    </xf>
    <xf borderId="0" fillId="6" fontId="10" numFmtId="0" xfId="0" applyAlignment="1" applyFont="1">
      <alignment horizontal="center" readingOrder="0" shrinkToFit="0" vertical="center" wrapText="1"/>
    </xf>
    <xf borderId="30" fillId="6" fontId="10" numFmtId="0" xfId="0" applyAlignment="1" applyBorder="1" applyFont="1">
      <alignment horizontal="center" readingOrder="0" shrinkToFit="0" vertical="center" wrapText="1"/>
    </xf>
    <xf borderId="31" fillId="6" fontId="48" numFmtId="49" xfId="0" applyAlignment="1" applyBorder="1" applyFont="1" applyNumberFormat="1">
      <alignment horizontal="center" readingOrder="0" shrinkToFit="0" vertical="center" wrapText="1"/>
    </xf>
    <xf borderId="32" fillId="6" fontId="48" numFmtId="0" xfId="0" applyAlignment="1" applyBorder="1" applyFont="1">
      <alignment horizontal="center" readingOrder="0" shrinkToFit="0" vertical="center" wrapText="1"/>
    </xf>
    <xf borderId="33" fillId="6" fontId="48" numFmtId="0" xfId="0" applyAlignment="1" applyBorder="1" applyFont="1">
      <alignment horizontal="center" readingOrder="0" shrinkToFit="0" vertical="center" wrapText="1"/>
    </xf>
    <xf borderId="0" fillId="2" fontId="2" numFmtId="0" xfId="0" applyAlignment="1" applyFont="1">
      <alignment shrinkToFit="0" vertical="top" wrapText="1"/>
    </xf>
    <xf borderId="0" fillId="2" fontId="49" numFmtId="0" xfId="0" applyAlignment="1" applyFont="1">
      <alignment shrinkToFit="0" vertical="center" wrapText="1"/>
    </xf>
    <xf borderId="14" fillId="6" fontId="38" numFmtId="0" xfId="0" applyAlignment="1" applyBorder="1" applyFont="1">
      <alignment horizontal="center" readingOrder="0" shrinkToFit="0" vertical="center" wrapText="0"/>
    </xf>
    <xf borderId="0" fillId="6" fontId="38" numFmtId="0" xfId="0" applyAlignment="1" applyFont="1">
      <alignment horizontal="center" readingOrder="0" shrinkToFit="0" vertical="center" wrapText="0"/>
    </xf>
    <xf borderId="0" fillId="2" fontId="49" numFmtId="0" xfId="0" applyAlignment="1" applyFont="1">
      <alignment readingOrder="0" shrinkToFit="0" vertical="center" wrapText="1"/>
    </xf>
    <xf borderId="0" fillId="2" fontId="2" numFmtId="0" xfId="0" applyAlignment="1" applyFont="1">
      <alignment horizontal="left" shrinkToFit="0" vertical="center" wrapText="1"/>
    </xf>
    <xf borderId="0" fillId="2" fontId="46" numFmtId="0" xfId="0" applyAlignment="1" applyFont="1">
      <alignment shrinkToFit="0" vertical="center" wrapText="1"/>
    </xf>
    <xf borderId="0" fillId="7" fontId="44" numFmtId="0" xfId="0" applyAlignment="1" applyFont="1">
      <alignment horizontal="center" readingOrder="0" shrinkToFit="0" vertical="center" wrapText="1"/>
    </xf>
    <xf borderId="0" fillId="2" fontId="46" numFmtId="0" xfId="0" applyAlignment="1" applyFont="1">
      <alignment readingOrder="0" shrinkToFit="0" vertical="center" wrapText="1"/>
    </xf>
    <xf borderId="0" fillId="2" fontId="50" numFmtId="0" xfId="0" applyAlignment="1" applyFont="1">
      <alignment shrinkToFit="0" vertical="center" wrapText="1"/>
    </xf>
    <xf borderId="0" fillId="6" fontId="51" numFmtId="0" xfId="0" applyAlignment="1" applyFont="1">
      <alignment horizontal="center" readingOrder="0" shrinkToFit="0" vertical="center" wrapText="1"/>
    </xf>
    <xf borderId="0" fillId="6" fontId="0" numFmtId="0" xfId="0" applyAlignment="1" applyFont="1">
      <alignment horizontal="center" readingOrder="0" shrinkToFit="0" vertical="center" wrapText="1"/>
    </xf>
    <xf borderId="0" fillId="6" fontId="0" numFmtId="0" xfId="0" applyAlignment="1" applyFont="1">
      <alignment horizontal="center" shrinkToFit="0" vertical="center" wrapText="1"/>
    </xf>
    <xf borderId="0" fillId="6" fontId="0" numFmtId="0" xfId="0" applyAlignment="1" applyFont="1">
      <alignment horizontal="center" readingOrder="0" shrinkToFit="0" vertical="center" wrapText="1"/>
    </xf>
    <xf borderId="0" fillId="6" fontId="52" numFmtId="0" xfId="0" applyAlignment="1" applyFont="1">
      <alignment horizontal="center" readingOrder="0" shrinkToFit="0" vertical="center" wrapText="1"/>
    </xf>
    <xf borderId="24" fillId="6" fontId="38" numFmtId="0" xfId="0" applyAlignment="1" applyBorder="1" applyFont="1">
      <alignment horizontal="center" readingOrder="0" shrinkToFit="0" vertical="center" wrapText="1"/>
    </xf>
    <xf borderId="0" fillId="0" fontId="44" numFmtId="0" xfId="0" applyAlignment="1" applyFont="1">
      <alignment horizontal="center" readingOrder="0" shrinkToFit="0" vertical="center" wrapText="1"/>
    </xf>
    <xf borderId="0" fillId="6" fontId="27" numFmtId="0" xfId="0" applyAlignment="1" applyFont="1">
      <alignment horizontal="center" readingOrder="0" shrinkToFit="0" vertical="center" wrapText="1"/>
    </xf>
    <xf borderId="0" fillId="6" fontId="48" numFmtId="0" xfId="0" applyAlignment="1" applyFont="1">
      <alignment horizontal="center" readingOrder="0" shrinkToFit="0" vertical="center" wrapText="1"/>
    </xf>
    <xf borderId="0" fillId="6" fontId="48" numFmtId="0" xfId="0" applyAlignment="1" applyFont="1">
      <alignment horizontal="center" readingOrder="0" shrinkToFit="0" vertical="center" wrapText="1"/>
    </xf>
  </cellXfs>
  <cellStyles count="1">
    <cellStyle xfId="0" name="Normal" builtinId="0"/>
  </cellStyles>
  <dxfs count="7">
    <dxf>
      <font>
        <color rgb="FFFF0000"/>
      </font>
      <fill>
        <patternFill patternType="solid">
          <fgColor rgb="FF073763"/>
          <bgColor rgb="FF073763"/>
        </patternFill>
      </fill>
      <border/>
    </dxf>
    <dxf>
      <font>
        <color rgb="FFFF0000"/>
      </font>
      <fill>
        <patternFill patternType="solid">
          <fgColor rgb="FF1C4587"/>
          <bgColor rgb="FF1C4587"/>
        </patternFill>
      </fill>
      <border/>
    </dxf>
    <dxf>
      <font/>
      <fill>
        <patternFill patternType="none"/>
      </fill>
      <border/>
    </dxf>
    <dxf>
      <font/>
      <fill>
        <patternFill patternType="solid">
          <fgColor rgb="FF000000"/>
          <bgColor rgb="FF000000"/>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000000"/>
        </left>
        <right style="thin">
          <color rgb="FF000000"/>
        </right>
        <top style="thin">
          <color rgb="FF000000"/>
        </top>
        <bottom style="thin">
          <color rgb="FF000000"/>
        </bottom>
      </border>
    </dxf>
  </dxfs>
  <tableStyles count="5">
    <tableStyle count="4" pivot="0" name="LANÇAMENTOS - 2025-style">
      <tableStyleElement dxfId="3" type="headerRow"/>
      <tableStyleElement dxfId="4" type="firstRowStripe"/>
      <tableStyleElement dxfId="5" type="secondRowStripe"/>
      <tableStyleElement dxfId="6" size="0" type="wholeTable"/>
    </tableStyle>
    <tableStyle count="4" pivot="0" name="LISTA - LANÇAMENTOS FINANCEIROS-style">
      <tableStyleElement dxfId="3" type="headerRow"/>
      <tableStyleElement dxfId="4" type="firstRowStripe"/>
      <tableStyleElement dxfId="5" type="secondRowStripe"/>
      <tableStyleElement dxfId="6" size="0" type="wholeTable"/>
    </tableStyle>
    <tableStyle count="4" pivot="0" name="LANÇAMENTOS - ESTOQUE-style">
      <tableStyleElement dxfId="3" type="headerRow"/>
      <tableStyleElement dxfId="4" type="firstRowStripe"/>
      <tableStyleElement dxfId="5" type="secondRowStripe"/>
      <tableStyleElement dxfId="6" size="0" type="wholeTable"/>
    </tableStyle>
    <tableStyle count="4" pivot="0" name="LANÇAMENTOS - FORNECEDORES-style">
      <tableStyleElement dxfId="3" type="headerRow"/>
      <tableStyleElement dxfId="4" type="firstRowStripe"/>
      <tableStyleElement dxfId="5" type="secondRowStripe"/>
      <tableStyleElement dxfId="6" size="0" type="wholeTable"/>
    </tableStyle>
    <tableStyle count="4" pivot="0" name="CLIENTES-style">
      <tableStyleElement dxfId="3" type="headerRow"/>
      <tableStyleElement dxfId="4" type="firstRowStripe"/>
      <tableStyleElement dxfId="5" type="secondRowStripe"/>
      <tableStyleElement dxfId="6" size="0" type="wholeTabl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FF00"/>
                </a:solidFill>
                <a:latin typeface="Arial"/>
              </a:defRPr>
            </a:pPr>
            <a:r>
              <a:rPr b="1">
                <a:solidFill>
                  <a:srgbClr val="00FF00"/>
                </a:solidFill>
                <a:latin typeface="Arial"/>
              </a:rPr>
              <a:t>VENDAS</a:t>
            </a:r>
          </a:p>
        </c:rich>
      </c:tx>
      <c:overlay val="0"/>
    </c:title>
    <c:view3D>
      <c:rotX val="15"/>
      <c:rotY val="20"/>
      <c:depthPercent val="100"/>
      <c:rAngAx val="1"/>
    </c:view3D>
    <c:plotArea>
      <c:layout/>
      <c:bar3DChart>
        <c:barDir val="col"/>
        <c:grouping val="clustered"/>
        <c:ser>
          <c:idx val="0"/>
          <c:order val="0"/>
          <c:tx>
            <c:strRef>
              <c:f>DISPONIBILIDADES!$B$25</c:f>
            </c:strRef>
          </c:tx>
          <c:spPr>
            <a:solidFill>
              <a:srgbClr val="00FF00"/>
            </a:solidFill>
            <a:ln cmpd="sng" w="9525">
              <a:solidFill>
                <a:srgbClr val="0AA703">
                  <a:alpha val="0"/>
                </a:srgbClr>
              </a:solidFill>
            </a:ln>
          </c:spPr>
          <c:dPt>
            <c:idx val="0"/>
          </c:dPt>
          <c:dLbls>
            <c:dLbl>
              <c:idx val="0"/>
              <c:numFmt formatCode="General" sourceLinked="1"/>
              <c:txPr>
                <a:bodyPr/>
                <a:lstStyle/>
                <a:p>
                  <a:pPr lvl="0">
                    <a:defRPr>
                      <a:solidFill>
                        <a:srgbClr val="FFFFFF"/>
                      </a:solidFill>
                      <a:latin typeface="Arial"/>
                    </a:defRPr>
                  </a:pPr>
                </a:p>
              </c:txPr>
              <c:showLegendKey val="0"/>
              <c:showVal val="1"/>
              <c:showCatName val="0"/>
              <c:showSerName val="0"/>
              <c:showPercent val="0"/>
              <c:showBubbleSize val="0"/>
            </c:dLbl>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DISPONIBILIDADES!$B$26</c:f>
              <c:numCache/>
            </c:numRef>
          </c:val>
        </c:ser>
        <c:ser>
          <c:idx val="1"/>
          <c:order val="1"/>
          <c:tx>
            <c:strRef>
              <c:f>DISPONIBILIDADES!$B$28</c:f>
            </c:strRef>
          </c:tx>
          <c:spPr>
            <a:solidFill>
              <a:srgbClr val="FFFF00"/>
            </a:solidFill>
            <a:ln cmpd="sng" w="9525">
              <a:solidFill>
                <a:srgbClr val="FF0000">
                  <a:alpha val="0"/>
                </a:srgbClr>
              </a:solidFill>
            </a:ln>
          </c:spPr>
          <c:dPt>
            <c:idx val="0"/>
          </c:dPt>
          <c:dLbls>
            <c:dLbl>
              <c:idx val="0"/>
              <c:numFmt formatCode="General" sourceLinked="1"/>
              <c:txPr>
                <a:bodyPr/>
                <a:lstStyle/>
                <a:p>
                  <a:pPr lvl="0">
                    <a:defRPr>
                      <a:solidFill>
                        <a:srgbClr val="FFFFFF"/>
                      </a:solidFill>
                    </a:defRPr>
                  </a:pPr>
                </a:p>
              </c:txPr>
              <c:showLegendKey val="0"/>
              <c:showVal val="1"/>
              <c:showCatName val="0"/>
              <c:showSerName val="0"/>
              <c:showPercent val="0"/>
              <c:showBubbleSize val="0"/>
            </c:dLbl>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DISPONIBILIDADES!$B$29</c:f>
              <c:numCache/>
            </c:numRef>
          </c:val>
        </c:ser>
        <c:ser>
          <c:idx val="2"/>
          <c:order val="2"/>
          <c:tx>
            <c:strRef>
              <c:f>DISPONIBILIDADES!$B$31</c:f>
            </c:strRef>
          </c:tx>
          <c:spPr>
            <a:solidFill>
              <a:srgbClr val="1155CC"/>
            </a:solidFill>
            <a:ln cmpd="sng">
              <a:solidFill>
                <a:srgbClr val="FF9900">
                  <a:alpha val="0"/>
                </a:srgbClr>
              </a:solidFill>
              <a:prstDash val="sysDot"/>
            </a:ln>
          </c:spPr>
          <c:dPt>
            <c:idx val="0"/>
          </c:dPt>
          <c:dLbls>
            <c:dLbl>
              <c:idx val="0"/>
              <c:numFmt formatCode="General" sourceLinked="1"/>
              <c:txPr>
                <a:bodyPr/>
                <a:lstStyle/>
                <a:p>
                  <a:pPr lvl="0">
                    <a:defRPr>
                      <a:solidFill>
                        <a:srgbClr val="FFFFFF"/>
                      </a:solidFill>
                    </a:defRPr>
                  </a:pPr>
                </a:p>
              </c:txPr>
              <c:showLegendKey val="0"/>
              <c:showVal val="1"/>
              <c:showCatName val="0"/>
              <c:showSerName val="0"/>
              <c:showPercent val="0"/>
              <c:showBubbleSize val="0"/>
            </c:dLbl>
            <c:numFmt formatCode="General" sourceLinked="1"/>
            <c:txPr>
              <a:bodyPr/>
              <a:lstStyle/>
              <a:p>
                <a:pPr lvl="0">
                  <a:defRPr b="1">
                    <a:solidFill>
                      <a:srgbClr val="000000"/>
                    </a:solidFill>
                  </a:defRPr>
                </a:pPr>
              </a:p>
            </c:txPr>
            <c:showLegendKey val="0"/>
            <c:showVal val="1"/>
            <c:showCatName val="0"/>
            <c:showSerName val="0"/>
            <c:showPercent val="0"/>
            <c:showBubbleSize val="0"/>
          </c:dLbls>
          <c:val>
            <c:numRef>
              <c:f>DISPONIBILIDADES!$B$32</c:f>
              <c:numCache/>
            </c:numRef>
          </c:val>
        </c:ser>
        <c:axId val="1465483700"/>
        <c:axId val="1673362429"/>
      </c:bar3DChart>
      <c:catAx>
        <c:axId val="1465483700"/>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673362429"/>
      </c:catAx>
      <c:valAx>
        <c:axId val="1673362429"/>
        <c:scaling>
          <c:orientation val="minMax"/>
          <c:min val="1.0"/>
        </c:scaling>
        <c:delete val="0"/>
        <c:axPos val="l"/>
        <c:majorGridlines>
          <c:spPr>
            <a:ln>
              <a:solidFill>
                <a:srgbClr val="B7B7B7"/>
              </a:solidFill>
            </a:ln>
          </c:spPr>
        </c:majorGridlines>
        <c:title>
          <c:tx>
            <c:rich>
              <a:bodyPr/>
              <a:lstStyle/>
              <a:p>
                <a:pPr lvl="0">
                  <a:defRPr b="0">
                    <a:solidFill>
                      <a:srgbClr val="000000"/>
                    </a:solidFill>
                    <a:latin typeface="Arial"/>
                  </a:defRPr>
                </a:pPr>
                <a:r>
                  <a:rPr b="0">
                    <a:solidFill>
                      <a:srgbClr val="000000"/>
                    </a:solidFill>
                    <a:latin typeface="Arial"/>
                  </a:rPr>
                  <a:t/>
                </a:r>
              </a:p>
            </c:rich>
          </c:tx>
          <c:overlay val="0"/>
        </c:title>
        <c:numFmt formatCode="[$R$ -416]#,##0.00" sourceLinked="0"/>
        <c:majorTickMark val="none"/>
        <c:minorTickMark val="none"/>
        <c:tickLblPos val="nextTo"/>
        <c:spPr>
          <a:ln/>
        </c:spPr>
        <c:txPr>
          <a:bodyPr/>
          <a:lstStyle/>
          <a:p>
            <a:pPr lvl="0">
              <a:defRPr b="0">
                <a:solidFill>
                  <a:srgbClr val="FFFFFF"/>
                </a:solidFill>
                <a:latin typeface="Arial"/>
              </a:defRPr>
            </a:pPr>
          </a:p>
        </c:txPr>
        <c:crossAx val="1465483700"/>
      </c:valAx>
    </c:plotArea>
    <c:legend>
      <c:legendPos val="b"/>
      <c:overlay val="0"/>
      <c:txPr>
        <a:bodyPr/>
        <a:lstStyle/>
        <a:p>
          <a:pPr lvl="0">
            <a:defRPr b="1" sz="1200">
              <a:solidFill>
                <a:srgbClr val="FFFFFF"/>
              </a:solidFill>
              <a:latin typeface="Arial"/>
            </a:defRPr>
          </a:pPr>
        </a:p>
      </c:txPr>
    </c:legend>
    <c:plotVisOnly val="1"/>
  </c:chart>
  <c:spPr>
    <a:solidFill>
      <a:srgbClr val="1C4587"/>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FF00"/>
                </a:solidFill>
                <a:latin typeface="Arial"/>
              </a:defRPr>
            </a:pPr>
            <a:r>
              <a:rPr b="1">
                <a:solidFill>
                  <a:srgbClr val="00FF00"/>
                </a:solidFill>
                <a:latin typeface="Arial"/>
              </a:rPr>
              <a:t>SERVIÇOS</a:t>
            </a:r>
          </a:p>
        </c:rich>
      </c:tx>
      <c:overlay val="0"/>
    </c:title>
    <c:view3D>
      <c:rotX val="15"/>
      <c:rotY val="20"/>
      <c:depthPercent val="100"/>
      <c:rAngAx val="1"/>
    </c:view3D>
    <c:plotArea>
      <c:layout>
        <c:manualLayout>
          <c:xMode val="edge"/>
          <c:yMode val="edge"/>
          <c:x val="0.24559471365638766"/>
          <c:y val="0.14717741935483872"/>
          <c:w val="0.7290748898678416"/>
          <c:h val="0.7459677419354839"/>
        </c:manualLayout>
      </c:layout>
      <c:bar3DChart>
        <c:barDir val="col"/>
        <c:grouping val="clustered"/>
        <c:ser>
          <c:idx val="0"/>
          <c:order val="0"/>
          <c:tx>
            <c:strRef>
              <c:f>DISPONIBILIDADES!$B$35</c:f>
            </c:strRef>
          </c:tx>
          <c:spPr>
            <a:solidFill>
              <a:srgbClr val="00FF00"/>
            </a:solidFill>
            <a:ln cmpd="sng" w="9525">
              <a:solidFill>
                <a:srgbClr val="00FF00">
                  <a:alpha val="0"/>
                </a:srgbClr>
              </a:solidFill>
            </a:ln>
          </c:spPr>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DISPONIBILIDADES!$B$36</c:f>
              <c:numCache/>
            </c:numRef>
          </c:val>
        </c:ser>
        <c:ser>
          <c:idx val="1"/>
          <c:order val="1"/>
          <c:tx>
            <c:strRef>
              <c:f>DISPONIBILIDADES!$B$38</c:f>
            </c:strRef>
          </c:tx>
          <c:spPr>
            <a:solidFill>
              <a:srgbClr val="FFFF00"/>
            </a:solidFill>
            <a:ln cmpd="sng" w="9525">
              <a:solidFill>
                <a:srgbClr val="FFFF00">
                  <a:alpha val="0"/>
                </a:srgbClr>
              </a:solidFill>
            </a:ln>
          </c:spPr>
          <c:dLbls>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DISPONIBILIDADES!$B$39</c:f>
              <c:numCache/>
            </c:numRef>
          </c:val>
        </c:ser>
        <c:ser>
          <c:idx val="2"/>
          <c:order val="2"/>
          <c:tx>
            <c:strRef>
              <c:f>DISPONIBILIDADES!$B$41</c:f>
            </c:strRef>
          </c:tx>
          <c:spPr>
            <a:solidFill>
              <a:srgbClr val="1155CC"/>
            </a:solidFill>
            <a:ln cmpd="sng" w="9525">
              <a:solidFill>
                <a:srgbClr val="000000"/>
              </a:solidFill>
            </a:ln>
          </c:spPr>
          <c:dPt>
            <c:idx val="0"/>
          </c:dPt>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DISPONIBILIDADES!$B$42</c:f>
              <c:numCache/>
            </c:numRef>
          </c:val>
        </c:ser>
        <c:axId val="71527768"/>
        <c:axId val="26090704"/>
      </c:bar3DChart>
      <c:catAx>
        <c:axId val="71527768"/>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26090704"/>
      </c:catAx>
      <c:valAx>
        <c:axId val="26090704"/>
        <c:scaling>
          <c:orientation val="minMax"/>
          <c:min val="1.0"/>
        </c:scaling>
        <c:delete val="0"/>
        <c:axPos val="l"/>
        <c:majorGridlines>
          <c:spPr>
            <a:ln>
              <a:solidFill>
                <a:srgbClr val="B7B7B7"/>
              </a:solidFill>
            </a:ln>
          </c:spPr>
        </c:majorGridlines>
        <c:title>
          <c:tx>
            <c:rich>
              <a:bodyPr/>
              <a:lstStyle/>
              <a:p>
                <a:pPr lvl="0">
                  <a:defRPr b="0">
                    <a:solidFill>
                      <a:srgbClr val="000000"/>
                    </a:solidFill>
                    <a:latin typeface="Arial"/>
                  </a:defRPr>
                </a:pPr>
                <a:r>
                  <a:rPr b="0">
                    <a:solidFill>
                      <a:srgbClr val="000000"/>
                    </a:solidFill>
                    <a:latin typeface="Arial"/>
                  </a:rPr>
                  <a:t/>
                </a:r>
              </a:p>
            </c:rich>
          </c:tx>
          <c:overlay val="0"/>
        </c:title>
        <c:numFmt formatCode="[$R$ -416]#,##0.00" sourceLinked="0"/>
        <c:majorTickMark val="none"/>
        <c:minorTickMark val="none"/>
        <c:tickLblPos val="nextTo"/>
        <c:spPr>
          <a:ln/>
        </c:spPr>
        <c:txPr>
          <a:bodyPr/>
          <a:lstStyle/>
          <a:p>
            <a:pPr lvl="0">
              <a:defRPr b="0">
                <a:solidFill>
                  <a:srgbClr val="FFFFFF"/>
                </a:solidFill>
                <a:latin typeface="Arial"/>
              </a:defRPr>
            </a:pPr>
          </a:p>
        </c:txPr>
        <c:crossAx val="71527768"/>
      </c:valAx>
    </c:plotArea>
    <c:legend>
      <c:legendPos val="b"/>
      <c:overlay val="0"/>
      <c:txPr>
        <a:bodyPr/>
        <a:lstStyle/>
        <a:p>
          <a:pPr lvl="0">
            <a:defRPr b="1" sz="1200">
              <a:solidFill>
                <a:srgbClr val="FFFFFF"/>
              </a:solidFill>
              <a:latin typeface="Arial"/>
            </a:defRPr>
          </a:pPr>
        </a:p>
      </c:txPr>
    </c:legend>
    <c:plotVisOnly val="1"/>
  </c:chart>
  <c:spPr>
    <a:solidFill>
      <a:srgbClr val="1C4587"/>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FF0000"/>
                </a:solidFill>
                <a:latin typeface="Arial"/>
              </a:defRPr>
            </a:pPr>
            <a:r>
              <a:rPr b="1">
                <a:solidFill>
                  <a:srgbClr val="FF0000"/>
                </a:solidFill>
                <a:latin typeface="Arial"/>
              </a:rPr>
              <a:t>CUSTOS</a:t>
            </a:r>
          </a:p>
        </c:rich>
      </c:tx>
      <c:overlay val="0"/>
    </c:title>
    <c:view3D>
      <c:rotX val="15"/>
      <c:rotY val="20"/>
      <c:depthPercent val="100"/>
      <c:rAngAx val="1"/>
    </c:view3D>
    <c:plotArea>
      <c:layout>
        <c:manualLayout>
          <c:xMode val="edge"/>
          <c:yMode val="edge"/>
          <c:x val="0.24559471365638766"/>
          <c:y val="0.16733870967741923"/>
          <c:w val="0.7270925110132159"/>
          <c:h val="0.7338709677419355"/>
        </c:manualLayout>
      </c:layout>
      <c:bar3DChart>
        <c:barDir val="col"/>
        <c:grouping val="clustered"/>
        <c:ser>
          <c:idx val="0"/>
          <c:order val="0"/>
          <c:tx>
            <c:strRef>
              <c:f>DISPONIBILIDADES!$F$25</c:f>
            </c:strRef>
          </c:tx>
          <c:spPr>
            <a:solidFill>
              <a:srgbClr val="FF0000"/>
            </a:solidFill>
            <a:ln cmpd="sng" w="9525">
              <a:solidFill>
                <a:srgbClr val="000000">
                  <a:alpha val="0"/>
                </a:srgbClr>
              </a:solidFill>
            </a:ln>
          </c:spPr>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DISPONIBILIDADES!$F$26</c:f>
              <c:numCache/>
            </c:numRef>
          </c:val>
        </c:ser>
        <c:ser>
          <c:idx val="1"/>
          <c:order val="1"/>
          <c:tx>
            <c:strRef>
              <c:f>DISPONIBILIDADES!$F$28</c:f>
            </c:strRef>
          </c:tx>
          <c:spPr>
            <a:solidFill>
              <a:srgbClr val="FFFF00"/>
            </a:solidFill>
            <a:ln cmpd="sng" w="9525">
              <a:solidFill>
                <a:srgbClr val="FF00FF">
                  <a:alpha val="0"/>
                </a:srgbClr>
              </a:solidFill>
            </a:ln>
          </c:spPr>
          <c:dLbls>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DISPONIBILIDADES!$F$29</c:f>
              <c:numCache/>
            </c:numRef>
          </c:val>
        </c:ser>
        <c:ser>
          <c:idx val="2"/>
          <c:order val="2"/>
          <c:tx>
            <c:strRef>
              <c:f>DISPONIBILIDADES!$F$31</c:f>
            </c:strRef>
          </c:tx>
          <c:spPr>
            <a:solidFill>
              <a:srgbClr val="1155CC"/>
            </a:solidFill>
            <a:ln cmpd="sng" w="9525">
              <a:solidFill>
                <a:srgbClr val="FF9900">
                  <a:alpha val="0"/>
                </a:srgbClr>
              </a:solidFill>
            </a:ln>
          </c:spPr>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DISPONIBILIDADES!$F$32</c:f>
              <c:numCache/>
            </c:numRef>
          </c:val>
        </c:ser>
        <c:axId val="1107703224"/>
        <c:axId val="1935624498"/>
      </c:bar3DChart>
      <c:catAx>
        <c:axId val="1107703224"/>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935624498"/>
      </c:catAx>
      <c:valAx>
        <c:axId val="1935624498"/>
        <c:scaling>
          <c:orientation val="minMax"/>
          <c:min val="1.0"/>
        </c:scaling>
        <c:delete val="0"/>
        <c:axPos val="l"/>
        <c:majorGridlines>
          <c:spPr>
            <a:ln>
              <a:solidFill>
                <a:srgbClr val="B7B7B7"/>
              </a:solidFill>
            </a:ln>
          </c:spPr>
        </c:majorGridlines>
        <c:title>
          <c:tx>
            <c:rich>
              <a:bodyPr/>
              <a:lstStyle/>
              <a:p>
                <a:pPr lvl="0">
                  <a:defRPr b="0">
                    <a:solidFill>
                      <a:srgbClr val="000000"/>
                    </a:solidFill>
                    <a:latin typeface="Arial"/>
                  </a:defRPr>
                </a:pPr>
                <a:r>
                  <a:rPr b="0">
                    <a:solidFill>
                      <a:srgbClr val="000000"/>
                    </a:solidFill>
                    <a:latin typeface="Arial"/>
                  </a:rPr>
                  <a:t/>
                </a:r>
              </a:p>
            </c:rich>
          </c:tx>
          <c:overlay val="0"/>
        </c:title>
        <c:numFmt formatCode="[$R$ -416]#,##0.00" sourceLinked="0"/>
        <c:majorTickMark val="none"/>
        <c:minorTickMark val="none"/>
        <c:tickLblPos val="nextTo"/>
        <c:spPr>
          <a:ln/>
        </c:spPr>
        <c:txPr>
          <a:bodyPr/>
          <a:lstStyle/>
          <a:p>
            <a:pPr lvl="0">
              <a:defRPr b="0">
                <a:solidFill>
                  <a:srgbClr val="FFFFFF"/>
                </a:solidFill>
                <a:latin typeface="Arial"/>
              </a:defRPr>
            </a:pPr>
          </a:p>
        </c:txPr>
        <c:crossAx val="1107703224"/>
      </c:valAx>
    </c:plotArea>
    <c:legend>
      <c:legendPos val="b"/>
      <c:overlay val="0"/>
      <c:txPr>
        <a:bodyPr/>
        <a:lstStyle/>
        <a:p>
          <a:pPr lvl="0">
            <a:defRPr b="1" sz="1200">
              <a:solidFill>
                <a:srgbClr val="FFFFFF"/>
              </a:solidFill>
              <a:latin typeface="Arial"/>
            </a:defRPr>
          </a:pPr>
        </a:p>
      </c:txPr>
    </c:legend>
    <c:plotVisOnly val="1"/>
  </c:chart>
  <c:spPr>
    <a:solidFill>
      <a:srgbClr val="1C4587"/>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FF0000"/>
                </a:solidFill>
                <a:latin typeface="Arial"/>
              </a:defRPr>
            </a:pPr>
            <a:r>
              <a:rPr b="1">
                <a:solidFill>
                  <a:srgbClr val="FF0000"/>
                </a:solidFill>
                <a:latin typeface="Arial"/>
              </a:rPr>
              <a:t>DESPESAS</a:t>
            </a:r>
          </a:p>
        </c:rich>
      </c:tx>
      <c:overlay val="0"/>
    </c:title>
    <c:view3D>
      <c:rotX val="15"/>
      <c:rotY val="20"/>
      <c:depthPercent val="100"/>
      <c:rAngAx val="1"/>
    </c:view3D>
    <c:plotArea>
      <c:layout>
        <c:manualLayout>
          <c:xMode val="edge"/>
          <c:yMode val="edge"/>
          <c:x val="0.24559471365638766"/>
          <c:y val="0.15524193548387086"/>
          <c:w val="0.7270925110132159"/>
          <c:h val="0.7379032258064516"/>
        </c:manualLayout>
      </c:layout>
      <c:bar3DChart>
        <c:barDir val="col"/>
        <c:grouping val="clustered"/>
        <c:ser>
          <c:idx val="0"/>
          <c:order val="0"/>
          <c:tx>
            <c:strRef>
              <c:f>DISPONIBILIDADES!$F$35</c:f>
            </c:strRef>
          </c:tx>
          <c:spPr>
            <a:solidFill>
              <a:srgbClr val="FF0000"/>
            </a:solidFill>
            <a:ln cmpd="sng" w="9525">
              <a:solidFill>
                <a:srgbClr val="000000">
                  <a:alpha val="0"/>
                </a:srgbClr>
              </a:solidFill>
            </a:ln>
          </c:spPr>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DISPONIBILIDADES!$F$36</c:f>
              <c:numCache/>
            </c:numRef>
          </c:val>
        </c:ser>
        <c:ser>
          <c:idx val="1"/>
          <c:order val="1"/>
          <c:tx>
            <c:strRef>
              <c:f>DISPONIBILIDADES!$F$38</c:f>
            </c:strRef>
          </c:tx>
          <c:spPr>
            <a:solidFill>
              <a:srgbClr val="FFFF00"/>
            </a:solidFill>
            <a:ln cmpd="sng" w="9525">
              <a:solidFill>
                <a:srgbClr val="FF00FF">
                  <a:alpha val="0"/>
                </a:srgbClr>
              </a:solidFill>
            </a:ln>
          </c:spPr>
          <c:dLbls>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DISPONIBILIDADES!$F$39</c:f>
              <c:numCache/>
            </c:numRef>
          </c:val>
        </c:ser>
        <c:ser>
          <c:idx val="2"/>
          <c:order val="2"/>
          <c:tx>
            <c:strRef>
              <c:f>DISPONIBILIDADES!$F$41</c:f>
            </c:strRef>
          </c:tx>
          <c:spPr>
            <a:solidFill>
              <a:srgbClr val="1155CC"/>
            </a:solidFill>
            <a:ln cmpd="sng" w="9525">
              <a:solidFill>
                <a:srgbClr val="FF9900">
                  <a:alpha val="0"/>
                </a:srgbClr>
              </a:solidFill>
            </a:ln>
          </c:spPr>
          <c:dLbls>
            <c:numFmt formatCode="General" sourceLinked="1"/>
            <c:txPr>
              <a:bodyPr/>
              <a:lstStyle/>
              <a:p>
                <a:pPr lvl="0">
                  <a:defRPr b="1">
                    <a:solidFill>
                      <a:srgbClr val="FFFFFF"/>
                    </a:solidFill>
                  </a:defRPr>
                </a:pPr>
              </a:p>
            </c:txPr>
            <c:showLegendKey val="0"/>
            <c:showVal val="1"/>
            <c:showCatName val="0"/>
            <c:showSerName val="0"/>
            <c:showPercent val="0"/>
            <c:showBubbleSize val="0"/>
          </c:dLbls>
          <c:val>
            <c:numRef>
              <c:f>DISPONIBILIDADES!$F$42</c:f>
              <c:numCache/>
            </c:numRef>
          </c:val>
        </c:ser>
        <c:axId val="1851911726"/>
        <c:axId val="1929327518"/>
      </c:bar3DChart>
      <c:catAx>
        <c:axId val="1851911726"/>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929327518"/>
      </c:catAx>
      <c:valAx>
        <c:axId val="1929327518"/>
        <c:scaling>
          <c:orientation val="minMax"/>
          <c:min val="1.0"/>
        </c:scaling>
        <c:delete val="0"/>
        <c:axPos val="l"/>
        <c:majorGridlines>
          <c:spPr>
            <a:ln>
              <a:solidFill>
                <a:srgbClr val="B7B7B7"/>
              </a:solidFill>
            </a:ln>
          </c:spPr>
        </c:majorGridlines>
        <c:title>
          <c:tx>
            <c:rich>
              <a:bodyPr/>
              <a:lstStyle/>
              <a:p>
                <a:pPr lvl="0">
                  <a:defRPr b="0">
                    <a:solidFill>
                      <a:srgbClr val="000000"/>
                    </a:solidFill>
                    <a:latin typeface="Arial"/>
                  </a:defRPr>
                </a:pPr>
                <a:r>
                  <a:rPr b="0">
                    <a:solidFill>
                      <a:srgbClr val="000000"/>
                    </a:solidFill>
                    <a:latin typeface="Arial"/>
                  </a:rPr>
                  <a:t/>
                </a:r>
              </a:p>
            </c:rich>
          </c:tx>
          <c:overlay val="0"/>
        </c:title>
        <c:numFmt formatCode="[$R$ -416]#,##0.00" sourceLinked="0"/>
        <c:majorTickMark val="none"/>
        <c:minorTickMark val="none"/>
        <c:tickLblPos val="nextTo"/>
        <c:spPr>
          <a:ln/>
        </c:spPr>
        <c:txPr>
          <a:bodyPr/>
          <a:lstStyle/>
          <a:p>
            <a:pPr lvl="0">
              <a:defRPr b="0">
                <a:solidFill>
                  <a:srgbClr val="FFFFFF"/>
                </a:solidFill>
                <a:latin typeface="Arial"/>
              </a:defRPr>
            </a:pPr>
          </a:p>
        </c:txPr>
        <c:crossAx val="1851911726"/>
      </c:valAx>
    </c:plotArea>
    <c:legend>
      <c:legendPos val="b"/>
      <c:overlay val="0"/>
      <c:txPr>
        <a:bodyPr/>
        <a:lstStyle/>
        <a:p>
          <a:pPr lvl="0">
            <a:defRPr b="1" sz="1200">
              <a:solidFill>
                <a:srgbClr val="FFFFFF"/>
              </a:solidFill>
              <a:latin typeface="Arial"/>
            </a:defRPr>
          </a:pPr>
        </a:p>
      </c:txPr>
    </c:legend>
    <c:plotVisOnly val="1"/>
  </c:chart>
  <c:spPr>
    <a:solidFill>
      <a:srgbClr val="1C4587"/>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15"/>
      <c:rotY val="20"/>
      <c:depthPercent val="100"/>
      <c:rAngAx val="1"/>
    </c:view3D>
    <c:plotArea>
      <c:layout>
        <c:manualLayout>
          <c:xMode val="edge"/>
          <c:yMode val="edge"/>
          <c:x val="0.01004319654427647"/>
          <c:y val="0.1881720430107527"/>
          <c:w val="0.9327213822894169"/>
          <c:h val="0.7526881720430108"/>
        </c:manualLayout>
      </c:layout>
      <c:bar3DChart>
        <c:barDir val="bar"/>
        <c:grouping val="clustered"/>
        <c:ser>
          <c:idx val="0"/>
          <c:order val="0"/>
          <c:tx>
            <c:strRef>
              <c:f>DISPONIBILIDADES!$B$16</c:f>
            </c:strRef>
          </c:tx>
          <c:spPr>
            <a:solidFill>
              <a:srgbClr val="00FF00"/>
            </a:solidFill>
            <a:ln cmpd="sng">
              <a:solidFill>
                <a:srgbClr val="00FF00">
                  <a:alpha val="0"/>
                </a:srgbClr>
              </a:solidFill>
            </a:ln>
          </c:spPr>
          <c:dLbls>
            <c:numFmt formatCode="General" sourceLinked="1"/>
            <c:txPr>
              <a:bodyPr/>
              <a:lstStyle/>
              <a:p>
                <a:pPr lvl="0">
                  <a:defRPr b="1" sz="1200">
                    <a:solidFill>
                      <a:srgbClr val="FFFFFF"/>
                    </a:solidFill>
                    <a:latin typeface="Arial"/>
                  </a:defRPr>
                </a:pPr>
              </a:p>
            </c:txPr>
            <c:showLegendKey val="0"/>
            <c:showVal val="1"/>
            <c:showCatName val="0"/>
            <c:showSerName val="0"/>
            <c:showPercent val="0"/>
            <c:showBubbleSize val="0"/>
          </c:dLbls>
          <c:val>
            <c:numRef>
              <c:f>DISPONIBILIDADES!$B$17</c:f>
              <c:numCache/>
            </c:numRef>
          </c:val>
        </c:ser>
        <c:ser>
          <c:idx val="1"/>
          <c:order val="1"/>
          <c:tx>
            <c:strRef>
              <c:f>DISPONIBILIDADES!$D$16</c:f>
            </c:strRef>
          </c:tx>
          <c:spPr>
            <a:solidFill>
              <a:schemeClr val="accent2"/>
            </a:solidFill>
            <a:ln cmpd="sng">
              <a:solidFill>
                <a:srgbClr val="000000"/>
              </a:solidFill>
            </a:ln>
          </c:spPr>
          <c:dPt>
            <c:idx val="0"/>
            <c:spPr>
              <a:solidFill>
                <a:srgbClr val="FF0000"/>
              </a:solidFill>
              <a:ln cmpd="sng">
                <a:solidFill>
                  <a:srgbClr val="000000"/>
                </a:solidFill>
              </a:ln>
            </c:spPr>
          </c:dPt>
          <c:dLbls>
            <c:numFmt formatCode="General" sourceLinked="1"/>
            <c:txPr>
              <a:bodyPr/>
              <a:lstStyle/>
              <a:p>
                <a:pPr lvl="0">
                  <a:defRPr b="1" sz="1200">
                    <a:solidFill>
                      <a:srgbClr val="FFFFFF"/>
                    </a:solidFill>
                    <a:latin typeface="Arial"/>
                  </a:defRPr>
                </a:pPr>
              </a:p>
            </c:txPr>
            <c:showLegendKey val="0"/>
            <c:showVal val="1"/>
            <c:showCatName val="0"/>
            <c:showSerName val="0"/>
            <c:showPercent val="0"/>
            <c:showBubbleSize val="0"/>
          </c:dLbls>
          <c:val>
            <c:numRef>
              <c:f>DISPONIBILIDADES!$D$17</c:f>
              <c:numCache/>
            </c:numRef>
          </c:val>
        </c:ser>
        <c:axId val="1630379910"/>
        <c:axId val="1390603343"/>
      </c:bar3DChart>
      <c:catAx>
        <c:axId val="163037991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90603343"/>
      </c:catAx>
      <c:valAx>
        <c:axId val="1390603343"/>
        <c:scaling>
          <c:orientation val="minMax"/>
          <c:min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R$ -416]#,##0.00" sourceLinked="0"/>
        <c:majorTickMark val="none"/>
        <c:minorTickMark val="none"/>
        <c:tickLblPos val="nextTo"/>
        <c:spPr>
          <a:ln/>
        </c:spPr>
        <c:txPr>
          <a:bodyPr/>
          <a:lstStyle/>
          <a:p>
            <a:pPr lvl="0">
              <a:defRPr b="0">
                <a:solidFill>
                  <a:srgbClr val="073763"/>
                </a:solidFill>
                <a:latin typeface="+mn-lt"/>
              </a:defRPr>
            </a:pPr>
          </a:p>
        </c:txPr>
        <c:crossAx val="1630379910"/>
        <c:crosses val="max"/>
      </c:valAx>
    </c:plotArea>
    <c:legend>
      <c:legendPos val="t"/>
      <c:legendEntry>
        <c:idx val="0"/>
        <c:txPr>
          <a:bodyPr/>
          <a:lstStyle/>
          <a:p>
            <a:pPr lvl="0">
              <a:defRPr>
                <a:solidFill>
                  <a:srgbClr val="00FF00"/>
                </a:solidFill>
              </a:defRPr>
            </a:pPr>
          </a:p>
        </c:txPr>
      </c:legendEntry>
      <c:legendEntry>
        <c:idx val="1"/>
        <c:txPr>
          <a:bodyPr/>
          <a:lstStyle/>
          <a:p>
            <a:pPr lvl="0">
              <a:defRPr>
                <a:solidFill>
                  <a:srgbClr val="FF0000"/>
                </a:solidFill>
              </a:defRPr>
            </a:pPr>
          </a:p>
        </c:txPr>
      </c:legendEntry>
      <c:overlay val="0"/>
      <c:txPr>
        <a:bodyPr/>
        <a:lstStyle/>
        <a:p>
          <a:pPr lvl="0">
            <a:defRPr b="0">
              <a:solidFill>
                <a:srgbClr val="FFFFFF"/>
              </a:solidFill>
              <a:latin typeface="+mn-lt"/>
            </a:defRPr>
          </a:pPr>
        </a:p>
      </c:txPr>
    </c:legend>
    <c:plotVisOnly val="1"/>
  </c:chart>
  <c:spPr>
    <a:solidFill>
      <a:srgbClr val="1C4587"/>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15"/>
      <c:rotY val="20"/>
      <c:depthPercent val="100"/>
      <c:rAngAx val="1"/>
    </c:view3D>
    <c:plotArea>
      <c:layout>
        <c:manualLayout>
          <c:xMode val="edge"/>
          <c:yMode val="edge"/>
          <c:x val="0.02002141327623125"/>
          <c:y val="0.14750445632798578"/>
          <c:w val="0.9296573875802997"/>
          <c:h val="0.7375222816399286"/>
        </c:manualLayout>
      </c:layout>
      <c:bar3DChart>
        <c:barDir val="bar"/>
        <c:grouping val="clustered"/>
        <c:ser>
          <c:idx val="0"/>
          <c:order val="0"/>
          <c:tx>
            <c:v>Valores a Receber</c:v>
          </c:tx>
          <c:spPr>
            <a:solidFill>
              <a:srgbClr val="00FF00"/>
            </a:solidFill>
            <a:ln cmpd="sng">
              <a:solidFill>
                <a:srgbClr val="000000"/>
              </a:solidFill>
            </a:ln>
          </c:spPr>
          <c:dLbls>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DISPONIBILIDADES!$F$17</c:f>
              <c:numCache/>
            </c:numRef>
          </c:val>
        </c:ser>
        <c:ser>
          <c:idx val="1"/>
          <c:order val="1"/>
          <c:tx>
            <c:v>Valores a Pagar</c:v>
          </c:tx>
          <c:spPr>
            <a:solidFill>
              <a:schemeClr val="accent2"/>
            </a:solidFill>
            <a:ln cmpd="sng">
              <a:solidFill>
                <a:srgbClr val="000000"/>
              </a:solidFill>
            </a:ln>
          </c:spPr>
          <c:dPt>
            <c:idx val="0"/>
          </c:dPt>
          <c:dLbls>
            <c:numFmt formatCode="General" sourceLinked="1"/>
            <c:txPr>
              <a:bodyPr/>
              <a:lstStyle/>
              <a:p>
                <a:pPr lvl="0">
                  <a:defRPr b="1">
                    <a:solidFill>
                      <a:srgbClr val="FFFFFF"/>
                    </a:solidFill>
                    <a:latin typeface="Arial"/>
                  </a:defRPr>
                </a:pPr>
              </a:p>
            </c:txPr>
            <c:showLegendKey val="0"/>
            <c:showVal val="1"/>
            <c:showCatName val="0"/>
            <c:showSerName val="0"/>
            <c:showPercent val="0"/>
            <c:showBubbleSize val="0"/>
          </c:dLbls>
          <c:val>
            <c:numRef>
              <c:f>DISPONIBILIDADES!$H$17</c:f>
              <c:numCache/>
            </c:numRef>
          </c:val>
        </c:ser>
        <c:axId val="1500920807"/>
        <c:axId val="1313514890"/>
      </c:bar3DChart>
      <c:catAx>
        <c:axId val="150092080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13514890"/>
      </c:catAx>
      <c:valAx>
        <c:axId val="1313514890"/>
        <c:scaling>
          <c:orientation val="minMax"/>
          <c:min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chemeClr val="lt1"/>
                </a:solidFill>
                <a:latin typeface="Arial"/>
              </a:defRPr>
            </a:pPr>
          </a:p>
        </c:txPr>
        <c:crossAx val="1500920807"/>
        <c:crosses val="max"/>
      </c:valAx>
    </c:plotArea>
    <c:legend>
      <c:legendPos val="r"/>
      <c:legendEntry>
        <c:idx val="0"/>
        <c:txPr>
          <a:bodyPr/>
          <a:lstStyle/>
          <a:p>
            <a:pPr lvl="0">
              <a:defRPr>
                <a:solidFill>
                  <a:srgbClr val="00FF00"/>
                </a:solidFill>
              </a:defRPr>
            </a:pPr>
          </a:p>
        </c:txPr>
      </c:legendEntry>
      <c:legendEntry>
        <c:idx val="1"/>
        <c:txPr>
          <a:bodyPr/>
          <a:lstStyle/>
          <a:p>
            <a:pPr lvl="0">
              <a:defRPr>
                <a:solidFill>
                  <a:srgbClr val="FF0000"/>
                </a:solidFill>
              </a:defRPr>
            </a:pPr>
          </a:p>
        </c:txPr>
      </c:legendEntry>
      <c:overlay val="0"/>
      <c:txPr>
        <a:bodyPr/>
        <a:lstStyle/>
        <a:p>
          <a:pPr lvl="0">
            <a:defRPr b="0">
              <a:solidFill>
                <a:srgbClr val="FFFFFF"/>
              </a:solidFill>
              <a:latin typeface="+mn-lt"/>
            </a:defRPr>
          </a:pPr>
        </a:p>
      </c:txPr>
    </c:legend>
    <c:plotVisOnly val="1"/>
  </c:chart>
  <c:spPr>
    <a:solidFill>
      <a:srgbClr val="1C4587"/>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400">
                <a:solidFill>
                  <a:srgbClr val="00FF00"/>
                </a:solidFill>
                <a:latin typeface="Arial"/>
              </a:defRPr>
            </a:pPr>
            <a:r>
              <a:rPr b="1" sz="1400">
                <a:solidFill>
                  <a:srgbClr val="00FF00"/>
                </a:solidFill>
                <a:latin typeface="Arial"/>
              </a:rPr>
              <a:t>PROJEÇÃO DE RECEITAS           (1 ANO)</a:t>
            </a:r>
          </a:p>
        </c:rich>
      </c:tx>
      <c:overlay val="0"/>
    </c:title>
    <c:view3D>
      <c:rotX val="15"/>
      <c:rotY val="20"/>
      <c:depthPercent val="100"/>
      <c:rAngAx val="1"/>
    </c:view3D>
    <c:plotArea>
      <c:layout/>
      <c:bar3DChart>
        <c:barDir val="bar"/>
        <c:grouping val="clustered"/>
        <c:ser>
          <c:idx val="0"/>
          <c:order val="0"/>
          <c:tx>
            <c:strRef>
              <c:f>DISPONIBILIDADES!$H$38</c:f>
            </c:strRef>
          </c:tx>
          <c:spPr>
            <a:solidFill>
              <a:srgbClr val="00FF00"/>
            </a:solidFill>
            <a:ln cmpd="sng">
              <a:solidFill>
                <a:srgbClr val="00FF00">
                  <a:alpha val="0"/>
                </a:srgbClr>
              </a:solidFill>
            </a:ln>
          </c:spPr>
          <c:dLbls>
            <c:numFmt formatCode="General" sourceLinked="1"/>
            <c:txPr>
              <a:bodyPr/>
              <a:lstStyle/>
              <a:p>
                <a:pPr lvl="0">
                  <a:defRPr b="1" sz="1200">
                    <a:solidFill>
                      <a:srgbClr val="FFFFFF"/>
                    </a:solidFill>
                    <a:latin typeface="Arial"/>
                  </a:defRPr>
                </a:pPr>
              </a:p>
            </c:txPr>
            <c:showLegendKey val="0"/>
            <c:showVal val="1"/>
            <c:showCatName val="0"/>
            <c:showSerName val="0"/>
            <c:showPercent val="0"/>
            <c:showBubbleSize val="0"/>
          </c:dLbls>
          <c:val>
            <c:numRef>
              <c:f>DISPONIBILIDADES!$H$39</c:f>
              <c:numCache/>
            </c:numRef>
          </c:val>
        </c:ser>
        <c:ser>
          <c:idx val="1"/>
          <c:order val="1"/>
          <c:tx>
            <c:strRef>
              <c:f>DISPONIBILIDADES!$H$40</c:f>
            </c:strRef>
          </c:tx>
          <c:spPr>
            <a:solidFill>
              <a:schemeClr val="accent1"/>
            </a:solidFill>
            <a:ln cmpd="sng">
              <a:solidFill>
                <a:srgbClr val="000000"/>
              </a:solidFill>
            </a:ln>
          </c:spPr>
          <c:dPt>
            <c:idx val="0"/>
            <c:spPr>
              <a:solidFill>
                <a:schemeClr val="accent1"/>
              </a:solidFill>
              <a:ln cmpd="sng">
                <a:solidFill>
                  <a:srgbClr val="000000"/>
                </a:solidFill>
              </a:ln>
            </c:spPr>
          </c:dPt>
          <c:dLbls>
            <c:numFmt formatCode="General" sourceLinked="1"/>
            <c:txPr>
              <a:bodyPr/>
              <a:lstStyle/>
              <a:p>
                <a:pPr lvl="0">
                  <a:defRPr b="1" sz="1200">
                    <a:solidFill>
                      <a:srgbClr val="FFFFFF"/>
                    </a:solidFill>
                    <a:latin typeface="Arial"/>
                  </a:defRPr>
                </a:pPr>
              </a:p>
            </c:txPr>
            <c:showLegendKey val="0"/>
            <c:showVal val="1"/>
            <c:showCatName val="0"/>
            <c:showSerName val="0"/>
            <c:showPercent val="0"/>
            <c:showBubbleSize val="0"/>
          </c:dLbls>
          <c:val>
            <c:numRef>
              <c:f>DISPONIBILIDADES!$H$41</c:f>
              <c:numCache/>
            </c:numRef>
          </c:val>
        </c:ser>
        <c:axId val="1680102121"/>
        <c:axId val="754091779"/>
      </c:bar3DChart>
      <c:catAx>
        <c:axId val="168010212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54091779"/>
      </c:catAx>
      <c:valAx>
        <c:axId val="754091779"/>
        <c:scaling>
          <c:orientation val="minMax"/>
          <c:min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R$ -416]#,##0.00" sourceLinked="0"/>
        <c:majorTickMark val="none"/>
        <c:minorTickMark val="none"/>
        <c:tickLblPos val="nextTo"/>
        <c:spPr>
          <a:ln/>
        </c:spPr>
        <c:txPr>
          <a:bodyPr/>
          <a:lstStyle/>
          <a:p>
            <a:pPr lvl="0">
              <a:defRPr b="0">
                <a:solidFill>
                  <a:srgbClr val="FFFFFF"/>
                </a:solidFill>
                <a:latin typeface="+mn-lt"/>
              </a:defRPr>
            </a:pPr>
          </a:p>
        </c:txPr>
        <c:crossAx val="1680102121"/>
        <c:crosses val="max"/>
      </c:valAx>
    </c:plotArea>
    <c:legend>
      <c:legendPos val="t"/>
      <c:legendEntry>
        <c:idx val="1"/>
        <c:txPr>
          <a:bodyPr/>
          <a:lstStyle/>
          <a:p>
            <a:pPr lvl="0">
              <a:defRPr>
                <a:solidFill>
                  <a:srgbClr val="FFFFFF"/>
                </a:solidFill>
              </a:defRPr>
            </a:pPr>
          </a:p>
        </c:txPr>
      </c:legendEntry>
      <c:overlay val="0"/>
      <c:txPr>
        <a:bodyPr/>
        <a:lstStyle/>
        <a:p>
          <a:pPr lvl="0">
            <a:defRPr b="0">
              <a:solidFill>
                <a:srgbClr val="FFFFFF"/>
              </a:solidFill>
              <a:latin typeface="+mn-lt"/>
            </a:defRPr>
          </a:pPr>
        </a:p>
      </c:txPr>
    </c:legend>
    <c:plotVisOnly val="1"/>
  </c:chart>
  <c:spPr>
    <a:solidFill>
      <a:srgbClr val="1C4587"/>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400">
                <a:solidFill>
                  <a:srgbClr val="FF0000"/>
                </a:solidFill>
                <a:latin typeface="Arial"/>
              </a:defRPr>
            </a:pPr>
            <a:r>
              <a:rPr b="1" sz="1400">
                <a:solidFill>
                  <a:srgbClr val="FF0000"/>
                </a:solidFill>
                <a:latin typeface="Arial"/>
              </a:rPr>
              <a:t>PROJEÇÃO DE GASTOS (1 ANO)</a:t>
            </a:r>
          </a:p>
        </c:rich>
      </c:tx>
      <c:overlay val="0"/>
    </c:title>
    <c:view3D>
      <c:rotX val="15"/>
      <c:rotY val="20"/>
      <c:depthPercent val="100"/>
      <c:rAngAx val="1"/>
    </c:view3D>
    <c:plotArea>
      <c:layout/>
      <c:bar3DChart>
        <c:barDir val="bar"/>
        <c:grouping val="clustered"/>
        <c:ser>
          <c:idx val="0"/>
          <c:order val="0"/>
          <c:tx>
            <c:strRef>
              <c:f>DISPONIBILIDADES!$H$44</c:f>
            </c:strRef>
          </c:tx>
          <c:spPr>
            <a:solidFill>
              <a:srgbClr val="FFFF00"/>
            </a:solidFill>
            <a:ln cmpd="sng">
              <a:solidFill>
                <a:srgbClr val="FFFF00">
                  <a:alpha val="100000"/>
                </a:srgbClr>
              </a:solidFill>
            </a:ln>
          </c:spPr>
          <c:dLbls>
            <c:numFmt formatCode="General" sourceLinked="1"/>
            <c:txPr>
              <a:bodyPr/>
              <a:lstStyle/>
              <a:p>
                <a:pPr lvl="0">
                  <a:defRPr b="1" sz="1200">
                    <a:solidFill>
                      <a:srgbClr val="000000"/>
                    </a:solidFill>
                    <a:latin typeface="Arial"/>
                  </a:defRPr>
                </a:pPr>
              </a:p>
            </c:txPr>
            <c:showLegendKey val="0"/>
            <c:showVal val="1"/>
            <c:showCatName val="0"/>
            <c:showSerName val="0"/>
            <c:showPercent val="0"/>
            <c:showBubbleSize val="0"/>
          </c:dLbls>
          <c:val>
            <c:numRef>
              <c:f>DISPONIBILIDADES!$H$45</c:f>
              <c:numCache/>
            </c:numRef>
          </c:val>
        </c:ser>
        <c:ser>
          <c:idx val="1"/>
          <c:order val="1"/>
          <c:tx>
            <c:strRef>
              <c:f>DISPONIBILIDADES!$H$46</c:f>
            </c:strRef>
          </c:tx>
          <c:spPr>
            <a:solidFill>
              <a:schemeClr val="accent2"/>
            </a:solidFill>
            <a:ln cmpd="sng">
              <a:solidFill>
                <a:schemeClr val="accent2"/>
              </a:solidFill>
            </a:ln>
          </c:spPr>
          <c:dPt>
            <c:idx val="0"/>
            <c:spPr>
              <a:solidFill>
                <a:schemeClr val="accent2"/>
              </a:solidFill>
              <a:ln cmpd="sng">
                <a:solidFill>
                  <a:srgbClr val="000000"/>
                </a:solidFill>
              </a:ln>
            </c:spPr>
          </c:dPt>
          <c:dLbls>
            <c:numFmt formatCode="General" sourceLinked="1"/>
            <c:txPr>
              <a:bodyPr/>
              <a:lstStyle/>
              <a:p>
                <a:pPr lvl="0">
                  <a:defRPr b="1" sz="1200">
                    <a:solidFill>
                      <a:srgbClr val="000000"/>
                    </a:solidFill>
                    <a:latin typeface="Arial"/>
                  </a:defRPr>
                </a:pPr>
              </a:p>
            </c:txPr>
            <c:showLegendKey val="0"/>
            <c:showVal val="1"/>
            <c:showCatName val="0"/>
            <c:showSerName val="0"/>
            <c:showPercent val="0"/>
            <c:showBubbleSize val="0"/>
          </c:dLbls>
          <c:val>
            <c:numRef>
              <c:f>DISPONIBILIDADES!$H$47</c:f>
              <c:numCache/>
            </c:numRef>
          </c:val>
        </c:ser>
        <c:axId val="719829504"/>
        <c:axId val="1293061246"/>
      </c:bar3DChart>
      <c:catAx>
        <c:axId val="71982950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93061246"/>
      </c:catAx>
      <c:valAx>
        <c:axId val="1293061246"/>
        <c:scaling>
          <c:orientation val="minMax"/>
          <c:min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R$ -416]#,##0.00" sourceLinked="0"/>
        <c:majorTickMark val="none"/>
        <c:minorTickMark val="none"/>
        <c:tickLblPos val="nextTo"/>
        <c:spPr>
          <a:ln/>
        </c:spPr>
        <c:txPr>
          <a:bodyPr/>
          <a:lstStyle/>
          <a:p>
            <a:pPr lvl="0">
              <a:defRPr b="0">
                <a:solidFill>
                  <a:srgbClr val="FFFFFF"/>
                </a:solidFill>
                <a:latin typeface="+mn-lt"/>
              </a:defRPr>
            </a:pPr>
          </a:p>
        </c:txPr>
        <c:crossAx val="719829504"/>
        <c:crosses val="max"/>
      </c:valAx>
    </c:plotArea>
    <c:legend>
      <c:legendPos val="t"/>
      <c:overlay val="0"/>
      <c:txPr>
        <a:bodyPr/>
        <a:lstStyle/>
        <a:p>
          <a:pPr lvl="0">
            <a:defRPr b="0">
              <a:solidFill>
                <a:srgbClr val="FFFFFF"/>
              </a:solidFill>
              <a:latin typeface="+mn-lt"/>
            </a:defRPr>
          </a:pPr>
        </a:p>
      </c:txPr>
    </c:legend>
    <c:plotVisOnly val="1"/>
  </c:chart>
  <c:spPr>
    <a:solidFill>
      <a:srgbClr val="1C4587"/>
    </a:solidFill>
  </c:spPr>
</c:chartSpace>
</file>

<file path=xl/drawings/_rels/drawing1.xml.rels><?xml version="1.0" encoding="UTF-8" standalone="yes"?><Relationships xmlns="http://schemas.openxmlformats.org/package/2006/relationships"><Relationship Id="rId11" Type="http://schemas.openxmlformats.org/officeDocument/2006/relationships/image" Target="../media/image7.png"/><Relationship Id="rId10"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4.png"/><Relationship Id="rId1" Type="http://schemas.openxmlformats.org/officeDocument/2006/relationships/hyperlink" Target="https://wa.me/5583987533686?text=Ol%C3%A1!%20Poderia%20me%20ajudar%3F" TargetMode="External"/><Relationship Id="rId2" Type="http://schemas.openxmlformats.org/officeDocument/2006/relationships/image" Target="../media/image8.png"/><Relationship Id="rId3" Type="http://schemas.openxmlformats.org/officeDocument/2006/relationships/image" Target="../media/image10.png"/><Relationship Id="rId4" Type="http://schemas.openxmlformats.org/officeDocument/2006/relationships/image" Target="../media/image6.png"/><Relationship Id="rId9" Type="http://schemas.openxmlformats.org/officeDocument/2006/relationships/image" Target="../media/image9.png"/><Relationship Id="rId5" Type="http://schemas.openxmlformats.org/officeDocument/2006/relationships/image" Target="../media/image5.png"/><Relationship Id="rId6" Type="http://schemas.openxmlformats.org/officeDocument/2006/relationships/image" Target="../media/image2.png"/><Relationship Id="rId7" Type="http://schemas.openxmlformats.org/officeDocument/2006/relationships/image" Target="../media/image11.png"/><Relationship Id="rId8"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1" Type="http://schemas.openxmlformats.org/officeDocument/2006/relationships/image" Target="../media/image3.png"/><Relationship Id="rId10" Type="http://schemas.openxmlformats.org/officeDocument/2006/relationships/image" Target="../media/image1.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image" Target="../media/image17.png"/><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image" Target="../media/image17.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png"/><Relationship Id="rId3"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png"/><Relationship Id="rId3"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 Id="rId2" Type="http://schemas.openxmlformats.org/officeDocument/2006/relationships/image" Target="../media/image1.png"/><Relationship Id="rId3"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7.png"/><Relationship Id="rId2" Type="http://schemas.openxmlformats.org/officeDocument/2006/relationships/image" Target="../media/image1.png"/><Relationship Id="rId3"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7.png"/><Relationship Id="rId2" Type="http://schemas.openxmlformats.org/officeDocument/2006/relationships/image" Target="../media/image1.png"/><Relationship Id="rId3"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123825</xdr:colOff>
      <xdr:row>10</xdr:row>
      <xdr:rowOff>28575</xdr:rowOff>
    </xdr:from>
    <xdr:ext cx="3076575" cy="3324225"/>
    <xdr:sp>
      <xdr:nvSpPr>
        <xdr:cNvPr id="3" name="Shape 3"/>
        <xdr:cNvSpPr/>
      </xdr:nvSpPr>
      <xdr:spPr>
        <a:xfrm>
          <a:off x="2483125" y="935175"/>
          <a:ext cx="2911200" cy="3078900"/>
        </a:xfrm>
        <a:prstGeom prst="roundRect">
          <a:avLst>
            <a:gd fmla="val 7721" name="adj"/>
          </a:avLst>
        </a:prstGeom>
        <a:solidFill>
          <a:srgbClr val="FFFFFF"/>
        </a:solidFill>
        <a:ln cap="flat" cmpd="sng" w="28575">
          <a:solidFill>
            <a:srgbClr val="FF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b="1" sz="1500">
            <a:solidFill>
              <a:srgbClr val="FF0000"/>
            </a:solidFill>
          </a:endParaRPr>
        </a:p>
        <a:p>
          <a:pPr indent="0" lvl="0" marL="0" rtl="0" algn="ctr">
            <a:spcBef>
              <a:spcPts val="0"/>
            </a:spcBef>
            <a:spcAft>
              <a:spcPts val="0"/>
            </a:spcAft>
            <a:buNone/>
          </a:pPr>
          <a:r>
            <a:rPr b="1" lang="en-US" sz="2800">
              <a:solidFill>
                <a:srgbClr val="FF0000"/>
              </a:solidFill>
            </a:rPr>
            <a:t>Olá</a:t>
          </a:r>
          <a:r>
            <a:rPr b="1" lang="en-US" sz="2800">
              <a:solidFill>
                <a:srgbClr val="FF0000"/>
              </a:solidFill>
            </a:rPr>
            <a:t>!</a:t>
          </a:r>
          <a:endParaRPr b="1" sz="2800">
            <a:solidFill>
              <a:srgbClr val="FF0000"/>
            </a:solidFill>
          </a:endParaRPr>
        </a:p>
        <a:p>
          <a:pPr indent="0" lvl="0" marL="0" rtl="0" algn="ctr">
            <a:spcBef>
              <a:spcPts val="0"/>
            </a:spcBef>
            <a:spcAft>
              <a:spcPts val="0"/>
            </a:spcAft>
            <a:buNone/>
          </a:pPr>
          <a:r>
            <a:t/>
          </a:r>
          <a:endParaRPr b="1" sz="1200">
            <a:solidFill>
              <a:srgbClr val="FF0000"/>
            </a:solidFill>
          </a:endParaRPr>
        </a:p>
        <a:p>
          <a:pPr indent="0" lvl="0" marL="0" rtl="0" algn="ctr">
            <a:spcBef>
              <a:spcPts val="0"/>
            </a:spcBef>
            <a:spcAft>
              <a:spcPts val="0"/>
            </a:spcAft>
            <a:buNone/>
          </a:pPr>
          <a:r>
            <a:rPr b="1" lang="en-US" sz="1500"/>
            <a:t>Estamos felizes </a:t>
          </a:r>
          <a:r>
            <a:rPr b="1" lang="en-US" sz="1500"/>
            <a:t>por usar nossa ferramenta!</a:t>
          </a:r>
          <a:endParaRPr b="1" sz="1500"/>
        </a:p>
        <a:p>
          <a:pPr indent="0" lvl="0" marL="0" rtl="0" algn="ctr">
            <a:spcBef>
              <a:spcPts val="0"/>
            </a:spcBef>
            <a:spcAft>
              <a:spcPts val="0"/>
            </a:spcAft>
            <a:buNone/>
          </a:pPr>
          <a:r>
            <a:t/>
          </a:r>
          <a:endParaRPr b="1" sz="1000"/>
        </a:p>
        <a:p>
          <a:pPr indent="0" lvl="0" marL="0" rtl="0" algn="ctr">
            <a:spcBef>
              <a:spcPts val="0"/>
            </a:spcBef>
            <a:spcAft>
              <a:spcPts val="0"/>
            </a:spcAft>
            <a:buNone/>
          </a:pPr>
          <a:r>
            <a:rPr b="1" lang="en-US" sz="1500"/>
            <a:t>Ative as funções da sua planilha </a:t>
          </a:r>
          <a:r>
            <a:rPr b="1" lang="en-US" sz="1500" u="sng"/>
            <a:t>G</a:t>
          </a:r>
          <a:r>
            <a:rPr b="1" lang="en-US" sz="1500" u="sng"/>
            <a:t>ratuitamente</a:t>
          </a:r>
          <a:r>
            <a:rPr b="1" lang="en-US" sz="1500"/>
            <a:t> </a:t>
          </a:r>
          <a:r>
            <a:rPr b="1" lang="en-US" sz="1500"/>
            <a:t>pelo nosso canal de atendimentos no WhatsApp.</a:t>
          </a:r>
          <a:endParaRPr b="1" sz="1500">
            <a:solidFill>
              <a:srgbClr val="02BA02"/>
            </a:solidFill>
          </a:endParaRPr>
        </a:p>
        <a:p>
          <a:pPr indent="0" lvl="0" marL="0" rtl="0" algn="ctr">
            <a:spcBef>
              <a:spcPts val="0"/>
            </a:spcBef>
            <a:spcAft>
              <a:spcPts val="0"/>
            </a:spcAft>
            <a:buNone/>
          </a:pPr>
          <a:r>
            <a:t/>
          </a:r>
          <a:endParaRPr b="1" sz="1000"/>
        </a:p>
        <a:p>
          <a:pPr indent="0" lvl="0" marL="0" rtl="0" algn="ctr">
            <a:spcBef>
              <a:spcPts val="0"/>
            </a:spcBef>
            <a:spcAft>
              <a:spcPts val="0"/>
            </a:spcAft>
            <a:buNone/>
          </a:pPr>
          <a:r>
            <a:rPr lang="en-US" sz="1200"/>
            <a:t>Envie qualquer mensagem para:</a:t>
          </a:r>
          <a:endParaRPr sz="1200"/>
        </a:p>
        <a:p>
          <a:pPr indent="0" lvl="0" marL="0" rtl="0" algn="ctr">
            <a:spcBef>
              <a:spcPts val="0"/>
            </a:spcBef>
            <a:spcAft>
              <a:spcPts val="0"/>
            </a:spcAft>
            <a:buNone/>
          </a:pPr>
          <a:r>
            <a:rPr b="1" lang="en-US" sz="1800">
              <a:solidFill>
                <a:srgbClr val="02BA02"/>
              </a:solidFill>
              <a:uFill>
                <a:noFill/>
              </a:uFill>
              <a:hlinkClick r:id="rId1"/>
            </a:rPr>
            <a:t>(83) 87533686</a:t>
          </a:r>
          <a:endParaRPr b="1" sz="1800">
            <a:solidFill>
              <a:srgbClr val="02BA02"/>
            </a:solidFill>
          </a:endParaRPr>
        </a:p>
        <a:p>
          <a:pPr indent="0" lvl="0" marL="0" rtl="0" algn="ctr">
            <a:spcBef>
              <a:spcPts val="0"/>
            </a:spcBef>
            <a:spcAft>
              <a:spcPts val="0"/>
            </a:spcAft>
            <a:buNone/>
          </a:pPr>
          <a:r>
            <a:t/>
          </a:r>
          <a:endParaRPr sz="1400"/>
        </a:p>
      </xdr:txBody>
    </xdr:sp>
    <xdr:clientData fLocksWithSheet="0"/>
  </xdr:oneCellAnchor>
  <xdr:oneCellAnchor>
    <xdr:from>
      <xdr:col>0</xdr:col>
      <xdr:colOff>1133475</xdr:colOff>
      <xdr:row>4</xdr:row>
      <xdr:rowOff>104775</xdr:rowOff>
    </xdr:from>
    <xdr:ext cx="3124200" cy="962025"/>
    <xdr:sp>
      <xdr:nvSpPr>
        <xdr:cNvPr id="4" name="Shape 4"/>
        <xdr:cNvSpPr/>
      </xdr:nvSpPr>
      <xdr:spPr>
        <a:xfrm>
          <a:off x="2127175" y="1284150"/>
          <a:ext cx="3107400" cy="1098000"/>
        </a:xfrm>
        <a:prstGeom prst="roundRect">
          <a:avLst>
            <a:gd fmla="val 16667" name="adj"/>
          </a:avLst>
        </a:prstGeom>
        <a:solidFill>
          <a:srgbClr val="1C4587"/>
        </a:solidFill>
        <a:ln cap="flat" cmpd="sng" w="9525">
          <a:solidFill>
            <a:srgbClr val="1C4587"/>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rPr lang="en-US" sz="1400">
              <a:solidFill>
                <a:srgbClr val="FFFFFF"/>
              </a:solidFill>
            </a:rPr>
            <a:t>Para evitar distorções, bugs e mau funcionamento, somente abra esta planilha no </a:t>
          </a:r>
          <a:r>
            <a:rPr b="1" lang="en-US" sz="1400">
              <a:solidFill>
                <a:srgbClr val="00FF00"/>
              </a:solidFill>
            </a:rPr>
            <a:t>Google Planilhas</a:t>
          </a:r>
          <a:r>
            <a:rPr lang="en-US" sz="1400">
              <a:solidFill>
                <a:srgbClr val="FFFFFF"/>
              </a:solidFill>
            </a:rPr>
            <a:t> do seu computador</a:t>
          </a:r>
          <a:endParaRPr sz="1400">
            <a:solidFill>
              <a:srgbClr val="FFFFFF"/>
            </a:solidFill>
          </a:endParaRPr>
        </a:p>
      </xdr:txBody>
    </xdr:sp>
    <xdr:clientData fLocksWithSheet="0"/>
  </xdr:oneCellAnchor>
  <xdr:oneCellAnchor>
    <xdr:from>
      <xdr:col>5</xdr:col>
      <xdr:colOff>1533525</xdr:colOff>
      <xdr:row>9</xdr:row>
      <xdr:rowOff>19050</xdr:rowOff>
    </xdr:from>
    <xdr:ext cx="2381250" cy="1581150"/>
    <xdr:pic>
      <xdr:nvPicPr>
        <xdr:cNvPr id="0" name="image8.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762000</xdr:colOff>
      <xdr:row>18</xdr:row>
      <xdr:rowOff>9525</xdr:rowOff>
    </xdr:from>
    <xdr:ext cx="2438400" cy="1581150"/>
    <xdr:pic>
      <xdr:nvPicPr>
        <xdr:cNvPr id="0" name="image10.png" title="Imagem"/>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1714500</xdr:colOff>
      <xdr:row>18</xdr:row>
      <xdr:rowOff>9525</xdr:rowOff>
    </xdr:from>
    <xdr:ext cx="2438400" cy="1581150"/>
    <xdr:pic>
      <xdr:nvPicPr>
        <xdr:cNvPr id="0" name="image6.png" title="Imagem"/>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1533525</xdr:colOff>
      <xdr:row>18</xdr:row>
      <xdr:rowOff>19050</xdr:rowOff>
    </xdr:from>
    <xdr:ext cx="2381250" cy="1581150"/>
    <xdr:pic>
      <xdr:nvPicPr>
        <xdr:cNvPr id="0" name="image5.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0</xdr:colOff>
      <xdr:row>0</xdr:row>
      <xdr:rowOff>0</xdr:rowOff>
    </xdr:from>
    <xdr:ext cx="12411075" cy="1181100"/>
    <xdr:pic>
      <xdr:nvPicPr>
        <xdr:cNvPr id="0" name="image2.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2809875</xdr:colOff>
      <xdr:row>5</xdr:row>
      <xdr:rowOff>76200</xdr:rowOff>
    </xdr:from>
    <xdr:ext cx="666750" cy="666750"/>
    <xdr:pic>
      <xdr:nvPicPr>
        <xdr:cNvPr id="0" name="image11.png" title="Imagem"/>
        <xdr:cNvPicPr preferRelativeResize="0"/>
      </xdr:nvPicPr>
      <xdr:blipFill>
        <a:blip cstate="print" r:embed="rId7"/>
        <a:stretch>
          <a:fillRect/>
        </a:stretch>
      </xdr:blipFill>
      <xdr:spPr>
        <a:prstGeom prst="rect">
          <a:avLst/>
        </a:prstGeom>
        <a:noFill/>
      </xdr:spPr>
    </xdr:pic>
    <xdr:clientData fLocksWithSheet="0"/>
  </xdr:oneCellAnchor>
  <xdr:oneCellAnchor>
    <xdr:from>
      <xdr:col>6</xdr:col>
      <xdr:colOff>723900</xdr:colOff>
      <xdr:row>5</xdr:row>
      <xdr:rowOff>38100</xdr:rowOff>
    </xdr:from>
    <xdr:ext cx="695325" cy="714375"/>
    <xdr:pic>
      <xdr:nvPicPr>
        <xdr:cNvPr id="0" name="image12.png" title="Imagem"/>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1752600</xdr:colOff>
      <xdr:row>9</xdr:row>
      <xdr:rowOff>28575</xdr:rowOff>
    </xdr:from>
    <xdr:ext cx="2438400" cy="1581150"/>
    <xdr:pic>
      <xdr:nvPicPr>
        <xdr:cNvPr id="0" name="image9.png" title="Imagem"/>
        <xdr:cNvPicPr preferRelativeResize="0"/>
      </xdr:nvPicPr>
      <xdr:blipFill>
        <a:blip cstate="print" r:embed="rId9"/>
        <a:stretch>
          <a:fillRect/>
        </a:stretch>
      </xdr:blipFill>
      <xdr:spPr>
        <a:prstGeom prst="rect">
          <a:avLst/>
        </a:prstGeom>
        <a:noFill/>
      </xdr:spPr>
    </xdr:pic>
    <xdr:clientData fLocksWithSheet="0"/>
  </xdr:oneCellAnchor>
  <xdr:oneCellAnchor>
    <xdr:from>
      <xdr:col>0</xdr:col>
      <xdr:colOff>800100</xdr:colOff>
      <xdr:row>9</xdr:row>
      <xdr:rowOff>28575</xdr:rowOff>
    </xdr:from>
    <xdr:ext cx="2438400" cy="1581150"/>
    <xdr:pic>
      <xdr:nvPicPr>
        <xdr:cNvPr id="0" name="image14.png" title="Imagem"/>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1971675</xdr:colOff>
      <xdr:row>9</xdr:row>
      <xdr:rowOff>28575</xdr:rowOff>
    </xdr:from>
    <xdr:ext cx="2438400" cy="1581150"/>
    <xdr:pic>
      <xdr:nvPicPr>
        <xdr:cNvPr id="0" name="image7.png" title="Imagem"/>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1952625</xdr:colOff>
      <xdr:row>18</xdr:row>
      <xdr:rowOff>9525</xdr:rowOff>
    </xdr:from>
    <xdr:ext cx="2438400" cy="1581150"/>
    <xdr:pic>
      <xdr:nvPicPr>
        <xdr:cNvPr id="0" name="image4.png" title="Imagem"/>
        <xdr:cNvPicPr preferRelativeResize="0"/>
      </xdr:nvPicPr>
      <xdr:blipFill>
        <a:blip cstate="print" r:embed="rId12"/>
        <a:stretch>
          <a:fillRect/>
        </a:stretch>
      </xdr:blipFill>
      <xdr:spPr>
        <a:prstGeom prst="rect">
          <a:avLst/>
        </a:prstGeom>
        <a:noFill/>
      </xdr:spPr>
    </xdr:pic>
    <xdr:clientData fLocksWithSheet="0"/>
  </xdr:oneCellAnchor>
  <xdr:oneCellAnchor>
    <xdr:from>
      <xdr:col>0</xdr:col>
      <xdr:colOff>0</xdr:colOff>
      <xdr:row>0</xdr:row>
      <xdr:rowOff>0</xdr:rowOff>
    </xdr:from>
    <xdr:ext cx="12449175" cy="6543675"/>
    <xdr:pic>
      <xdr:nvPicPr>
        <xdr:cNvPr id="0" name="image13.png" title="Imagem"/>
        <xdr:cNvPicPr preferRelativeResize="0"/>
      </xdr:nvPicPr>
      <xdr:blipFill>
        <a:blip cstate="print" r:embed="rId1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1428750</xdr:colOff>
      <xdr:row>30</xdr:row>
      <xdr:rowOff>209550</xdr:rowOff>
    </xdr:from>
    <xdr:ext cx="4895850" cy="218122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1428750</xdr:colOff>
      <xdr:row>37</xdr:row>
      <xdr:rowOff>114300</xdr:rowOff>
    </xdr:from>
    <xdr:ext cx="4895850" cy="2181225"/>
    <xdr:graphicFrame>
      <xdr:nvGraphicFramePr>
        <xdr:cNvPr id="2" name="Chart 2"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695325</xdr:colOff>
      <xdr:row>30</xdr:row>
      <xdr:rowOff>190500</xdr:rowOff>
    </xdr:from>
    <xdr:ext cx="4895850" cy="2181225"/>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695325</xdr:colOff>
      <xdr:row>37</xdr:row>
      <xdr:rowOff>114300</xdr:rowOff>
    </xdr:from>
    <xdr:ext cx="4895850" cy="2181225"/>
    <xdr:graphicFrame>
      <xdr:nvGraphicFramePr>
        <xdr:cNvPr id="4" name="Chart 4" title="Grá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1428750</xdr:colOff>
      <xdr:row>13</xdr:row>
      <xdr:rowOff>133350</xdr:rowOff>
    </xdr:from>
    <xdr:ext cx="4924425" cy="971550"/>
    <xdr:graphicFrame>
      <xdr:nvGraphicFramePr>
        <xdr:cNvPr id="5" name="Chart 5" title="Grá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723900</xdr:colOff>
      <xdr:row>10</xdr:row>
      <xdr:rowOff>152400</xdr:rowOff>
    </xdr:from>
    <xdr:ext cx="4848225" cy="1781175"/>
    <xdr:graphicFrame>
      <xdr:nvGraphicFramePr>
        <xdr:cNvPr id="6" name="Chart 6" title="Grá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xdr:col>
      <xdr:colOff>1076325</xdr:colOff>
      <xdr:row>23</xdr:row>
      <xdr:rowOff>152400</xdr:rowOff>
    </xdr:from>
    <xdr:ext cx="2381250" cy="2152650"/>
    <xdr:graphicFrame>
      <xdr:nvGraphicFramePr>
        <xdr:cNvPr id="7" name="Chart 7" title="Grá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6</xdr:col>
      <xdr:colOff>314325</xdr:colOff>
      <xdr:row>23</xdr:row>
      <xdr:rowOff>152400</xdr:rowOff>
    </xdr:from>
    <xdr:ext cx="2381250" cy="2124075"/>
    <xdr:graphicFrame>
      <xdr:nvGraphicFramePr>
        <xdr:cNvPr id="8" name="Chart 8" title="Grá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6</xdr:col>
      <xdr:colOff>1085850</xdr:colOff>
      <xdr:row>0</xdr:row>
      <xdr:rowOff>0</xdr:rowOff>
    </xdr:from>
    <xdr:ext cx="676275" cy="809625"/>
    <xdr:sp>
      <xdr:nvSpPr>
        <xdr:cNvPr id="5" name="Shape 5"/>
        <xdr:cNvSpPr/>
      </xdr:nvSpPr>
      <xdr:spPr>
        <a:xfrm>
          <a:off x="3372150" y="1029300"/>
          <a:ext cx="1166400" cy="11274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7</xdr:col>
      <xdr:colOff>447675</xdr:colOff>
      <xdr:row>0</xdr:row>
      <xdr:rowOff>0</xdr:rowOff>
    </xdr:from>
    <xdr:ext cx="676275" cy="809625"/>
    <xdr:sp>
      <xdr:nvSpPr>
        <xdr:cNvPr id="6" name="Shape 6"/>
        <xdr:cNvSpPr/>
      </xdr:nvSpPr>
      <xdr:spPr>
        <a:xfrm>
          <a:off x="3479975" y="931250"/>
          <a:ext cx="1392000" cy="11076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7</xdr:col>
      <xdr:colOff>1247775</xdr:colOff>
      <xdr:row>0</xdr:row>
      <xdr:rowOff>0</xdr:rowOff>
    </xdr:from>
    <xdr:ext cx="676275" cy="809625"/>
    <xdr:sp>
      <xdr:nvSpPr>
        <xdr:cNvPr id="7" name="Shape 7"/>
        <xdr:cNvSpPr/>
      </xdr:nvSpPr>
      <xdr:spPr>
        <a:xfrm>
          <a:off x="2921225" y="1656675"/>
          <a:ext cx="656700" cy="6078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5</xdr:col>
      <xdr:colOff>104775</xdr:colOff>
      <xdr:row>47</xdr:row>
      <xdr:rowOff>200025</xdr:rowOff>
    </xdr:from>
    <xdr:ext cx="1362075" cy="1066800"/>
    <xdr:sp>
      <xdr:nvSpPr>
        <xdr:cNvPr id="8" name="Shape 8"/>
        <xdr:cNvSpPr/>
      </xdr:nvSpPr>
      <xdr:spPr>
        <a:xfrm>
          <a:off x="2842200" y="1396525"/>
          <a:ext cx="944100" cy="944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6</xdr:col>
      <xdr:colOff>247650</xdr:colOff>
      <xdr:row>47</xdr:row>
      <xdr:rowOff>200025</xdr:rowOff>
    </xdr:from>
    <xdr:ext cx="1257300" cy="1066800"/>
    <xdr:sp>
      <xdr:nvSpPr>
        <xdr:cNvPr id="9" name="Shape 9"/>
        <xdr:cNvSpPr/>
      </xdr:nvSpPr>
      <xdr:spPr>
        <a:xfrm>
          <a:off x="2842200" y="1396525"/>
          <a:ext cx="944100" cy="944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7.png" title="Imagem"/>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962025</xdr:colOff>
      <xdr:row>3</xdr:row>
      <xdr:rowOff>85725</xdr:rowOff>
    </xdr:from>
    <xdr:ext cx="1381125" cy="1076325"/>
    <xdr:pic>
      <xdr:nvPicPr>
        <xdr:cNvPr id="0" name="image1.png" title="Imagem"/>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104775</xdr:colOff>
      <xdr:row>48</xdr:row>
      <xdr:rowOff>228600</xdr:rowOff>
    </xdr:from>
    <xdr:ext cx="4048125" cy="971550"/>
    <xdr:pic>
      <xdr:nvPicPr>
        <xdr:cNvPr id="0" name="image3.png" title="Imagem"/>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190500</xdr:colOff>
      <xdr:row>13</xdr:row>
      <xdr:rowOff>66675</xdr:rowOff>
    </xdr:from>
    <xdr:ext cx="1123950" cy="409575"/>
    <xdr:sp>
      <xdr:nvSpPr>
        <xdr:cNvPr id="10" name="Shape 10"/>
        <xdr:cNvSpPr/>
      </xdr:nvSpPr>
      <xdr:spPr>
        <a:xfrm>
          <a:off x="2202750" y="1076000"/>
          <a:ext cx="1277100" cy="4467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b="1" lang="en-US" sz="1400"/>
            <a:t>PRODUTO?</a:t>
          </a:r>
          <a:endParaRPr b="1" sz="1400"/>
        </a:p>
      </xdr:txBody>
    </xdr:sp>
    <xdr:clientData fLocksWithSheet="0"/>
  </xdr:oneCellAnchor>
  <xdr:oneCellAnchor>
    <xdr:from>
      <xdr:col>3</xdr:col>
      <xdr:colOff>171450</xdr:colOff>
      <xdr:row>13</xdr:row>
      <xdr:rowOff>542925</xdr:rowOff>
    </xdr:from>
    <xdr:ext cx="1143000" cy="409575"/>
    <xdr:sp>
      <xdr:nvSpPr>
        <xdr:cNvPr id="11" name="Shape 11"/>
        <xdr:cNvSpPr/>
      </xdr:nvSpPr>
      <xdr:spPr>
        <a:xfrm>
          <a:off x="3187400" y="1695225"/>
          <a:ext cx="1177500" cy="5175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b="1" lang="en-US" sz="1400"/>
            <a:t>SERVIÇO?</a:t>
          </a:r>
          <a:endParaRPr b="1" sz="1400"/>
        </a:p>
      </xdr:txBody>
    </xdr:sp>
    <xdr:clientData fLocksWithSheet="0"/>
  </xdr:oneCellAnchor>
  <xdr:oneCellAnchor>
    <xdr:from>
      <xdr:col>5</xdr:col>
      <xdr:colOff>1762125</xdr:colOff>
      <xdr:row>16</xdr:row>
      <xdr:rowOff>9525</xdr:rowOff>
    </xdr:from>
    <xdr:ext cx="1143000" cy="466725"/>
    <xdr:sp>
      <xdr:nvSpPr>
        <xdr:cNvPr id="12" name="Shape 12"/>
        <xdr:cNvSpPr/>
      </xdr:nvSpPr>
      <xdr:spPr>
        <a:xfrm>
          <a:off x="2391875" y="1499825"/>
          <a:ext cx="1284000" cy="558900"/>
        </a:xfrm>
        <a:prstGeom prst="roundRect">
          <a:avLst>
            <a:gd fmla="val 16667" name="adj"/>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b="1" lang="en-US" sz="1400"/>
            <a:t>REINICIAR</a:t>
          </a:r>
          <a:endParaRPr b="1" sz="1400"/>
        </a:p>
      </xdr:txBody>
    </xdr:sp>
    <xdr:clientData fLocksWithSheet="0"/>
  </xdr:oneCellAnchor>
  <xdr:oneCellAnchor>
    <xdr:from>
      <xdr:col>5</xdr:col>
      <xdr:colOff>1600200</xdr:colOff>
      <xdr:row>0</xdr:row>
      <xdr:rowOff>0</xdr:rowOff>
    </xdr:from>
    <xdr:ext cx="647700" cy="790575"/>
    <xdr:sp>
      <xdr:nvSpPr>
        <xdr:cNvPr id="13" name="Shape 13"/>
        <xdr:cNvSpPr/>
      </xdr:nvSpPr>
      <xdr:spPr>
        <a:xfrm>
          <a:off x="2655350" y="993300"/>
          <a:ext cx="1170300" cy="11997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5</xdr:col>
      <xdr:colOff>2390775</xdr:colOff>
      <xdr:row>0</xdr:row>
      <xdr:rowOff>0</xdr:rowOff>
    </xdr:from>
    <xdr:ext cx="695325" cy="800100"/>
    <xdr:sp>
      <xdr:nvSpPr>
        <xdr:cNvPr id="14" name="Shape 14"/>
        <xdr:cNvSpPr/>
      </xdr:nvSpPr>
      <xdr:spPr>
        <a:xfrm>
          <a:off x="4376400" y="167200"/>
          <a:ext cx="944100" cy="944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6</xdr:col>
      <xdr:colOff>314325</xdr:colOff>
      <xdr:row>0</xdr:row>
      <xdr:rowOff>0</xdr:rowOff>
    </xdr:from>
    <xdr:ext cx="714375" cy="800100"/>
    <xdr:sp>
      <xdr:nvSpPr>
        <xdr:cNvPr id="15" name="Shape 15"/>
        <xdr:cNvSpPr/>
      </xdr:nvSpPr>
      <xdr:spPr>
        <a:xfrm>
          <a:off x="2655350" y="1071975"/>
          <a:ext cx="698400" cy="112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38100</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933450</xdr:colOff>
      <xdr:row>0</xdr:row>
      <xdr:rowOff>0</xdr:rowOff>
    </xdr:from>
    <xdr:ext cx="657225" cy="809625"/>
    <xdr:sp>
      <xdr:nvSpPr>
        <xdr:cNvPr id="16" name="Shape 16"/>
        <xdr:cNvSpPr/>
      </xdr:nvSpPr>
      <xdr:spPr>
        <a:xfrm>
          <a:off x="3323125" y="548950"/>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8</xdr:col>
      <xdr:colOff>485775</xdr:colOff>
      <xdr:row>0</xdr:row>
      <xdr:rowOff>0</xdr:rowOff>
    </xdr:from>
    <xdr:ext cx="762000" cy="809625"/>
    <xdr:sp>
      <xdr:nvSpPr>
        <xdr:cNvPr id="17" name="Shape 17"/>
        <xdr:cNvSpPr/>
      </xdr:nvSpPr>
      <xdr:spPr>
        <a:xfrm>
          <a:off x="3607400" y="96067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209550</xdr:colOff>
      <xdr:row>0</xdr:row>
      <xdr:rowOff>0</xdr:rowOff>
    </xdr:from>
    <xdr:ext cx="657225" cy="809625"/>
    <xdr:sp>
      <xdr:nvSpPr>
        <xdr:cNvPr id="18" name="Shape 18"/>
        <xdr:cNvSpPr/>
      </xdr:nvSpPr>
      <xdr:spPr>
        <a:xfrm>
          <a:off x="3529000" y="1215550"/>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1000125</xdr:colOff>
      <xdr:row>0</xdr:row>
      <xdr:rowOff>0</xdr:rowOff>
    </xdr:from>
    <xdr:ext cx="828675" cy="809625"/>
    <xdr:sp>
      <xdr:nvSpPr>
        <xdr:cNvPr id="19" name="Shape 19"/>
        <xdr:cNvSpPr/>
      </xdr:nvSpPr>
      <xdr:spPr>
        <a:xfrm>
          <a:off x="3774050" y="148022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6.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695325</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28575</xdr:colOff>
      <xdr:row>18</xdr:row>
      <xdr:rowOff>314325</xdr:rowOff>
    </xdr:from>
    <xdr:ext cx="1133475" cy="762000"/>
    <xdr:pic>
      <xdr:nvPicPr>
        <xdr:cNvPr id="0" name="image15.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866775</xdr:colOff>
      <xdr:row>0</xdr:row>
      <xdr:rowOff>0</xdr:rowOff>
    </xdr:from>
    <xdr:ext cx="723900" cy="809625"/>
    <xdr:sp>
      <xdr:nvSpPr>
        <xdr:cNvPr id="16" name="Shape 16"/>
        <xdr:cNvSpPr/>
      </xdr:nvSpPr>
      <xdr:spPr>
        <a:xfrm>
          <a:off x="3323125" y="548950"/>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8</xdr:col>
      <xdr:colOff>542925</xdr:colOff>
      <xdr:row>0</xdr:row>
      <xdr:rowOff>0</xdr:rowOff>
    </xdr:from>
    <xdr:ext cx="723900" cy="809625"/>
    <xdr:sp>
      <xdr:nvSpPr>
        <xdr:cNvPr id="17" name="Shape 17"/>
        <xdr:cNvSpPr/>
      </xdr:nvSpPr>
      <xdr:spPr>
        <a:xfrm>
          <a:off x="3607400" y="96067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1000125</xdr:colOff>
      <xdr:row>0</xdr:row>
      <xdr:rowOff>0</xdr:rowOff>
    </xdr:from>
    <xdr:ext cx="1000125" cy="809625"/>
    <xdr:sp>
      <xdr:nvSpPr>
        <xdr:cNvPr id="19" name="Shape 19"/>
        <xdr:cNvSpPr/>
      </xdr:nvSpPr>
      <xdr:spPr>
        <a:xfrm>
          <a:off x="3774050" y="148022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219075</xdr:colOff>
      <xdr:row>0</xdr:row>
      <xdr:rowOff>0</xdr:rowOff>
    </xdr:from>
    <xdr:ext cx="657225" cy="809625"/>
    <xdr:sp>
      <xdr:nvSpPr>
        <xdr:cNvPr id="18" name="Shape 18"/>
        <xdr:cNvSpPr/>
      </xdr:nvSpPr>
      <xdr:spPr>
        <a:xfrm>
          <a:off x="3529000" y="1215550"/>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6.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695325</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19050</xdr:colOff>
      <xdr:row>10</xdr:row>
      <xdr:rowOff>314325</xdr:rowOff>
    </xdr:from>
    <xdr:ext cx="1133475" cy="762000"/>
    <xdr:pic>
      <xdr:nvPicPr>
        <xdr:cNvPr id="0" name="image15.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523875</xdr:colOff>
      <xdr:row>0</xdr:row>
      <xdr:rowOff>0</xdr:rowOff>
    </xdr:from>
    <xdr:ext cx="723900" cy="790575"/>
    <xdr:sp>
      <xdr:nvSpPr>
        <xdr:cNvPr id="20" name="Shape 20"/>
        <xdr:cNvSpPr/>
      </xdr:nvSpPr>
      <xdr:spPr>
        <a:xfrm>
          <a:off x="2431075" y="1019475"/>
          <a:ext cx="892200" cy="5295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209550</xdr:colOff>
      <xdr:row>0</xdr:row>
      <xdr:rowOff>0</xdr:rowOff>
    </xdr:from>
    <xdr:ext cx="657225" cy="790575"/>
    <xdr:sp>
      <xdr:nvSpPr>
        <xdr:cNvPr id="21" name="Shape 21"/>
        <xdr:cNvSpPr/>
      </xdr:nvSpPr>
      <xdr:spPr>
        <a:xfrm>
          <a:off x="3479975" y="81362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1000125</xdr:colOff>
      <xdr:row>0</xdr:row>
      <xdr:rowOff>0</xdr:rowOff>
    </xdr:from>
    <xdr:ext cx="723900" cy="790575"/>
    <xdr:sp>
      <xdr:nvSpPr>
        <xdr:cNvPr id="22" name="Shape 22"/>
        <xdr:cNvSpPr/>
      </xdr:nvSpPr>
      <xdr:spPr>
        <a:xfrm>
          <a:off x="3881875" y="1715475"/>
          <a:ext cx="941100" cy="9411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695325</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28575</xdr:colOff>
      <xdr:row>10</xdr:row>
      <xdr:rowOff>333375</xdr:rowOff>
    </xdr:from>
    <xdr:ext cx="1133475" cy="762000"/>
    <xdr:pic>
      <xdr:nvPicPr>
        <xdr:cNvPr id="0" name="image15.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571500</xdr:colOff>
      <xdr:row>0</xdr:row>
      <xdr:rowOff>0</xdr:rowOff>
    </xdr:from>
    <xdr:ext cx="647700" cy="828675"/>
    <xdr:sp>
      <xdr:nvSpPr>
        <xdr:cNvPr id="23" name="Shape 23"/>
        <xdr:cNvSpPr/>
      </xdr:nvSpPr>
      <xdr:spPr>
        <a:xfrm>
          <a:off x="2578125" y="843025"/>
          <a:ext cx="1842900" cy="18330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190500</xdr:colOff>
      <xdr:row>0</xdr:row>
      <xdr:rowOff>0</xdr:rowOff>
    </xdr:from>
    <xdr:ext cx="647700" cy="828675"/>
    <xdr:sp>
      <xdr:nvSpPr>
        <xdr:cNvPr id="24" name="Shape 24"/>
        <xdr:cNvSpPr/>
      </xdr:nvSpPr>
      <xdr:spPr>
        <a:xfrm>
          <a:off x="2833000" y="813625"/>
          <a:ext cx="1225200" cy="11763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1057275</xdr:colOff>
      <xdr:row>0</xdr:row>
      <xdr:rowOff>0</xdr:rowOff>
    </xdr:from>
    <xdr:ext cx="742950" cy="828675"/>
    <xdr:sp>
      <xdr:nvSpPr>
        <xdr:cNvPr id="25" name="Shape 25"/>
        <xdr:cNvSpPr/>
      </xdr:nvSpPr>
      <xdr:spPr>
        <a:xfrm>
          <a:off x="3391750" y="529350"/>
          <a:ext cx="2362500" cy="15585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695325</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19050</xdr:colOff>
      <xdr:row>10</xdr:row>
      <xdr:rowOff>314325</xdr:rowOff>
    </xdr:from>
    <xdr:ext cx="1133475" cy="762000"/>
    <xdr:pic>
      <xdr:nvPicPr>
        <xdr:cNvPr id="0" name="image15.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542925</xdr:colOff>
      <xdr:row>0</xdr:row>
      <xdr:rowOff>0</xdr:rowOff>
    </xdr:from>
    <xdr:ext cx="723900" cy="762000"/>
    <xdr:sp>
      <xdr:nvSpPr>
        <xdr:cNvPr id="26" name="Shape 26"/>
        <xdr:cNvSpPr/>
      </xdr:nvSpPr>
      <xdr:spPr>
        <a:xfrm>
          <a:off x="3440775" y="617575"/>
          <a:ext cx="862500" cy="7449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171450</xdr:colOff>
      <xdr:row>0</xdr:row>
      <xdr:rowOff>0</xdr:rowOff>
    </xdr:from>
    <xdr:ext cx="666750" cy="762000"/>
    <xdr:sp>
      <xdr:nvSpPr>
        <xdr:cNvPr id="27" name="Shape 27"/>
        <xdr:cNvSpPr/>
      </xdr:nvSpPr>
      <xdr:spPr>
        <a:xfrm>
          <a:off x="2823200" y="1127325"/>
          <a:ext cx="754800" cy="5883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9</xdr:col>
      <xdr:colOff>1095375</xdr:colOff>
      <xdr:row>0</xdr:row>
      <xdr:rowOff>0</xdr:rowOff>
    </xdr:from>
    <xdr:ext cx="981075" cy="762000"/>
    <xdr:sp>
      <xdr:nvSpPr>
        <xdr:cNvPr id="28" name="Shape 28"/>
        <xdr:cNvSpPr/>
      </xdr:nvSpPr>
      <xdr:spPr>
        <a:xfrm>
          <a:off x="3078050" y="784225"/>
          <a:ext cx="1392000" cy="882300"/>
        </a:xfrm>
        <a:prstGeom prst="rect">
          <a:avLst/>
        </a:prstGeom>
        <a:noFill/>
        <a:ln>
          <a:noFill/>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0</xdr:colOff>
      <xdr:row>0</xdr:row>
      <xdr:rowOff>0</xdr:rowOff>
    </xdr:from>
    <xdr:ext cx="12411075" cy="1181100"/>
    <xdr:pic>
      <xdr:nvPicPr>
        <xdr:cNvPr id="0" name="image1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695325</xdr:colOff>
      <xdr:row>3</xdr:row>
      <xdr:rowOff>85725</xdr:rowOff>
    </xdr:from>
    <xdr:ext cx="1381125" cy="10763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38100</xdr:colOff>
      <xdr:row>13</xdr:row>
      <xdr:rowOff>323850</xdr:rowOff>
    </xdr:from>
    <xdr:ext cx="1133475" cy="762000"/>
    <xdr:pic>
      <xdr:nvPicPr>
        <xdr:cNvPr id="0" name="image15.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B24:J25" displayName="RECEITAS_2" name="RECEITAS_2" id="1">
  <autoFilter ref="$B$24:$J$25"/>
  <tableColumns count="9">
    <tableColumn name="DESCRIÇÃO" id="1"/>
    <tableColumn name="OPERAÇÃO" id="2"/>
    <tableColumn name="PROD./SERV." id="3"/>
    <tableColumn name="VALOR" id="4"/>
    <tableColumn name="CLIENTE" id="5"/>
    <tableColumn name="QUANT." id="6"/>
    <tableColumn name="VENDEDOR" id="7"/>
    <tableColumn name="CÓDIGO" id="8"/>
    <tableColumn name="DATA" id="9"/>
  </tableColumns>
  <tableStyleInfo name="LANÇAMENTOS - 2025-style" showColumnStripes="0" showFirstColumn="1" showLastColumn="1" showRowStripes="1"/>
</table>
</file>

<file path=xl/tables/table2.xml><?xml version="1.0" encoding="utf-8"?>
<table xmlns="http://schemas.openxmlformats.org/spreadsheetml/2006/main" ref="B20:F21" displayName="CUSTOS_E_DESPESAS_2" name="CUSTOS_E_DESPESAS_2" id="2">
  <autoFilter ref="$B$20:$F$21"/>
  <tableColumns count="5">
    <tableColumn name="DESCRIÇÃO" id="1"/>
    <tableColumn name="OPERAÇÃO" id="2"/>
    <tableColumn name="VALOR" id="3"/>
    <tableColumn name="DESTINO" id="4"/>
    <tableColumn name="DATA" id="5"/>
  </tableColumns>
  <tableStyleInfo name="LISTA - LANÇAMENTOS FINANCEIROS-style" showColumnStripes="0" showFirstColumn="1" showLastColumn="1" showRowStripes="1"/>
</table>
</file>

<file path=xl/tables/table3.xml><?xml version="1.0" encoding="utf-8"?>
<table xmlns="http://schemas.openxmlformats.org/spreadsheetml/2006/main" ref="B22:G24" displayName="ESTOQUE" name="ESTOQUE" id="3">
  <autoFilter ref="$B$22:$G$24"/>
  <tableColumns count="6">
    <tableColumn name="PRODUTO" id="1"/>
    <tableColumn name="FORNECEDOR" id="2"/>
    <tableColumn name="QUANT. ENTRA. INICIAL" id="3"/>
    <tableColumn name="CÓDIGO" id="4"/>
    <tableColumn name="SAIDAS" id="5"/>
    <tableColumn name="SALDO" id="6"/>
  </tableColumns>
  <tableStyleInfo name="LANÇAMENTOS - ESTOQUE-style" showColumnStripes="0" showFirstColumn="1" showLastColumn="1" showRowStripes="1"/>
</table>
</file>

<file path=xl/tables/table4.xml><?xml version="1.0" encoding="utf-8"?>
<table xmlns="http://schemas.openxmlformats.org/spreadsheetml/2006/main" ref="B18:F20" displayName="FORNECEDORES" name="FORNECEDORES" id="4">
  <autoFilter ref="$B$18:$F$20"/>
  <tableColumns count="5">
    <tableColumn name="NOME" id="1"/>
    <tableColumn name="CNPJ/CPF" id="2"/>
    <tableColumn name="ENDEREÇO" id="3"/>
    <tableColumn name="CONTATO" id="4"/>
    <tableColumn name="MERCADORIA" id="5"/>
  </tableColumns>
  <tableStyleInfo name="LANÇAMENTOS - FORNECEDORES-style" showColumnStripes="0" showFirstColumn="1" showLastColumn="1" showRowStripes="1"/>
</table>
</file>

<file path=xl/tables/table5.xml><?xml version="1.0" encoding="utf-8"?>
<table xmlns="http://schemas.openxmlformats.org/spreadsheetml/2006/main" ref="B21:G23" displayName="Clientes_2" name="Clientes_2" id="5">
  <autoFilter ref="$B$21:$G$23"/>
  <tableColumns count="6">
    <tableColumn name="NOME" id="1"/>
    <tableColumn name="CNPJ/CPF" id="2"/>
    <tableColumn name="ENDEREÇO" id="3"/>
    <tableColumn name="TELEFONE" id="4"/>
    <tableColumn name="EMAIL" id="5"/>
    <tableColumn name="PRODUTO" id="6"/>
  </tableColumns>
  <tableStyleInfo name="CLIENT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25"/>
    <col customWidth="1" min="2" max="2" width="37.63"/>
    <col customWidth="1" min="3" max="3" width="2.88"/>
    <col customWidth="1" min="4" max="4" width="37.63"/>
    <col customWidth="1" min="5" max="5" width="2.88"/>
    <col customWidth="1" min="6" max="6" width="37.63"/>
    <col customWidth="1" min="7" max="7" width="22.63"/>
  </cols>
  <sheetData>
    <row r="1" ht="15.75" customHeight="1">
      <c r="A1" s="1"/>
      <c r="B1" s="2"/>
      <c r="C1" s="2"/>
      <c r="D1" s="2"/>
      <c r="E1" s="2"/>
      <c r="F1" s="2"/>
      <c r="G1" s="3"/>
    </row>
    <row r="2" ht="15.75" customHeight="1">
      <c r="A2" s="4"/>
      <c r="B2" s="5"/>
      <c r="C2" s="5"/>
      <c r="D2" s="5"/>
      <c r="E2" s="5"/>
      <c r="F2" s="5"/>
      <c r="G2" s="6"/>
    </row>
    <row r="3" ht="15.75" customHeight="1">
      <c r="A3" s="4"/>
      <c r="B3" s="5"/>
      <c r="C3" s="5"/>
      <c r="D3" s="5"/>
      <c r="E3" s="5"/>
      <c r="F3" s="5"/>
      <c r="G3" s="6"/>
    </row>
    <row r="4" ht="15.75" customHeight="1">
      <c r="A4" s="4"/>
      <c r="B4" s="5"/>
      <c r="C4" s="5"/>
      <c r="D4" s="5"/>
      <c r="E4" s="5"/>
      <c r="F4" s="5"/>
      <c r="G4" s="6"/>
    </row>
    <row r="5" ht="15.75" customHeight="1">
      <c r="A5" s="4"/>
      <c r="B5" s="5"/>
      <c r="C5" s="5"/>
      <c r="D5" s="5"/>
      <c r="E5" s="5"/>
      <c r="F5" s="5"/>
      <c r="G5" s="6"/>
    </row>
    <row r="6" ht="15.75" customHeight="1">
      <c r="A6" s="4"/>
      <c r="B6" s="5"/>
      <c r="C6" s="5"/>
      <c r="D6" s="5"/>
      <c r="E6" s="5"/>
      <c r="F6" s="5"/>
      <c r="G6" s="6"/>
    </row>
    <row r="7" ht="15.75" customHeight="1">
      <c r="A7" s="4"/>
      <c r="B7" s="5"/>
      <c r="C7" s="7"/>
      <c r="D7" s="5"/>
      <c r="E7" s="5"/>
      <c r="F7" s="5"/>
      <c r="G7" s="6"/>
    </row>
    <row r="8">
      <c r="A8" s="8"/>
      <c r="B8" s="9" t="s">
        <v>0</v>
      </c>
      <c r="G8" s="10"/>
    </row>
    <row r="9">
      <c r="A9" s="11"/>
      <c r="B9" s="5"/>
      <c r="C9" s="5"/>
      <c r="D9" s="5"/>
      <c r="E9" s="5"/>
      <c r="F9" s="5"/>
      <c r="G9" s="6"/>
    </row>
    <row r="10" ht="15.75" customHeight="1">
      <c r="A10" s="12"/>
      <c r="B10" s="13"/>
      <c r="C10" s="14"/>
      <c r="D10" s="14"/>
      <c r="E10" s="14"/>
      <c r="F10" s="14"/>
      <c r="G10" s="15"/>
    </row>
    <row r="11" ht="15.75" customHeight="1">
      <c r="A11" s="12"/>
      <c r="B11" s="5"/>
      <c r="C11" s="5"/>
      <c r="D11" s="5"/>
      <c r="E11" s="5"/>
      <c r="F11" s="5"/>
      <c r="G11" s="6"/>
    </row>
    <row r="12" ht="15.75" customHeight="1">
      <c r="A12" s="12"/>
      <c r="B12" s="5"/>
      <c r="C12" s="5"/>
      <c r="D12" s="5"/>
      <c r="E12" s="5"/>
      <c r="F12" s="5"/>
      <c r="G12" s="6"/>
    </row>
    <row r="13" ht="15.75" customHeight="1">
      <c r="A13" s="12"/>
      <c r="B13" s="5"/>
      <c r="C13" s="5"/>
      <c r="D13" s="5"/>
      <c r="E13" s="5"/>
      <c r="F13" s="5"/>
      <c r="G13" s="6"/>
    </row>
    <row r="14">
      <c r="A14" s="12"/>
      <c r="B14" s="5"/>
      <c r="C14" s="5"/>
      <c r="D14" s="5"/>
      <c r="E14" s="5"/>
      <c r="F14" s="5"/>
      <c r="G14" s="6"/>
    </row>
    <row r="15">
      <c r="A15" s="12"/>
      <c r="B15" s="5"/>
      <c r="C15" s="5"/>
      <c r="D15" s="5"/>
      <c r="E15" s="5"/>
      <c r="F15" s="5"/>
      <c r="G15" s="6"/>
    </row>
    <row r="16">
      <c r="A16" s="12"/>
      <c r="B16" s="5"/>
      <c r="C16" s="5"/>
      <c r="D16" s="5"/>
      <c r="E16" s="5"/>
      <c r="F16" s="5"/>
      <c r="G16" s="6"/>
    </row>
    <row r="17">
      <c r="A17" s="12"/>
      <c r="B17" s="5"/>
      <c r="C17" s="5"/>
      <c r="D17" s="5"/>
      <c r="E17" s="5"/>
      <c r="F17" s="5"/>
      <c r="G17" s="6"/>
    </row>
    <row r="18">
      <c r="A18" s="12"/>
      <c r="B18" s="5"/>
      <c r="C18" s="5"/>
      <c r="D18" s="5"/>
      <c r="E18" s="5"/>
      <c r="F18" s="5"/>
      <c r="G18" s="6"/>
    </row>
    <row r="19">
      <c r="A19" s="12"/>
      <c r="B19" s="5"/>
      <c r="C19" s="5"/>
      <c r="D19" s="5"/>
      <c r="E19" s="5"/>
      <c r="F19" s="5"/>
      <c r="G19" s="6"/>
    </row>
    <row r="20">
      <c r="A20" s="12"/>
      <c r="B20" s="5"/>
      <c r="C20" s="5"/>
      <c r="D20" s="5"/>
      <c r="E20" s="5"/>
      <c r="F20" s="5"/>
      <c r="G20" s="6"/>
    </row>
    <row r="21">
      <c r="A21" s="12"/>
      <c r="B21" s="5"/>
      <c r="C21" s="5"/>
      <c r="D21" s="5"/>
      <c r="E21" s="5"/>
      <c r="F21" s="5"/>
      <c r="G21" s="6"/>
    </row>
    <row r="22">
      <c r="A22" s="12"/>
      <c r="B22" s="5"/>
      <c r="C22" s="5"/>
      <c r="D22" s="5"/>
      <c r="E22" s="5"/>
      <c r="F22" s="5"/>
      <c r="G22" s="6"/>
    </row>
    <row r="23">
      <c r="A23" s="12"/>
      <c r="B23" s="5"/>
      <c r="C23" s="5"/>
      <c r="D23" s="5"/>
      <c r="E23" s="5"/>
      <c r="F23" s="5"/>
      <c r="G23" s="6"/>
    </row>
    <row r="24">
      <c r="A24" s="12"/>
      <c r="B24" s="5"/>
      <c r="C24" s="5"/>
      <c r="D24" s="5"/>
      <c r="E24" s="5"/>
      <c r="F24" s="5"/>
      <c r="G24" s="6"/>
    </row>
    <row r="25">
      <c r="A25" s="12"/>
      <c r="B25" s="5"/>
      <c r="C25" s="5"/>
      <c r="D25" s="5"/>
      <c r="E25" s="5"/>
      <c r="F25" s="5"/>
      <c r="G25" s="6"/>
    </row>
    <row r="26">
      <c r="A26" s="12"/>
      <c r="B26" s="5"/>
      <c r="C26" s="5"/>
      <c r="D26" s="5"/>
      <c r="E26" s="5"/>
      <c r="F26" s="5"/>
      <c r="G26" s="6"/>
    </row>
    <row r="27">
      <c r="A27" s="12"/>
      <c r="B27" s="5"/>
      <c r="C27" s="5"/>
      <c r="D27" s="5"/>
      <c r="E27" s="5"/>
      <c r="F27" s="5"/>
      <c r="G27" s="6"/>
    </row>
    <row r="28">
      <c r="A28" s="12"/>
      <c r="B28" s="5"/>
      <c r="C28" s="5"/>
      <c r="D28" s="5"/>
      <c r="E28" s="5"/>
      <c r="F28" s="5"/>
      <c r="G28" s="6"/>
    </row>
    <row r="29">
      <c r="A29" s="12"/>
      <c r="B29" s="5"/>
      <c r="C29" s="5"/>
      <c r="D29" s="5"/>
      <c r="E29" s="5"/>
      <c r="F29" s="5"/>
      <c r="G29" s="6"/>
    </row>
    <row r="30">
      <c r="A30" s="12"/>
      <c r="B30" s="5"/>
      <c r="C30" s="5"/>
      <c r="D30" s="5"/>
      <c r="E30" s="5"/>
      <c r="F30" s="5"/>
      <c r="G30" s="6"/>
    </row>
    <row r="31">
      <c r="A31" s="12"/>
      <c r="B31" s="5"/>
      <c r="C31" s="5"/>
      <c r="D31" s="5"/>
      <c r="E31" s="5"/>
      <c r="F31" s="5"/>
      <c r="G31" s="6"/>
    </row>
    <row r="32">
      <c r="A32" s="12"/>
      <c r="B32" s="5"/>
      <c r="C32" s="5"/>
      <c r="D32" s="5"/>
      <c r="E32" s="5"/>
      <c r="F32" s="5"/>
      <c r="G32" s="6"/>
    </row>
    <row r="33">
      <c r="A33" s="12"/>
      <c r="B33" s="5"/>
      <c r="C33" s="5"/>
      <c r="D33" s="5"/>
      <c r="E33" s="5"/>
      <c r="F33" s="5"/>
      <c r="G33" s="6"/>
    </row>
    <row r="34">
      <c r="A34" s="16"/>
      <c r="B34" s="17"/>
      <c r="C34" s="17"/>
      <c r="D34" s="17"/>
      <c r="E34" s="17"/>
      <c r="F34" s="17"/>
      <c r="G34" s="18"/>
    </row>
  </sheetData>
  <mergeCells count="1">
    <mergeCell ref="B8:F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8" width="18.88"/>
    <col customWidth="1" min="9" max="9" width="12.5"/>
  </cols>
  <sheetData>
    <row r="1" ht="15.75" customHeight="1">
      <c r="A1" s="5"/>
      <c r="B1" s="5"/>
      <c r="C1" s="5"/>
      <c r="D1" s="5"/>
      <c r="E1" s="5"/>
      <c r="F1" s="5"/>
      <c r="G1" s="5"/>
      <c r="H1" s="5"/>
      <c r="I1" s="5"/>
    </row>
    <row r="2" ht="15.75" customHeight="1">
      <c r="A2" s="5"/>
      <c r="B2" s="5"/>
      <c r="C2" s="5"/>
      <c r="D2" s="5"/>
      <c r="E2" s="5"/>
      <c r="F2" s="5"/>
      <c r="G2" s="5"/>
      <c r="H2" s="5"/>
      <c r="I2" s="5"/>
    </row>
    <row r="3" ht="15.75" customHeight="1">
      <c r="A3" s="5"/>
      <c r="B3" s="5"/>
      <c r="C3" s="5"/>
      <c r="D3" s="5"/>
      <c r="E3" s="5"/>
      <c r="F3" s="5"/>
      <c r="G3" s="5"/>
      <c r="H3" s="5"/>
      <c r="I3" s="5"/>
    </row>
    <row r="4" ht="15.75" customHeight="1">
      <c r="A4" s="5"/>
      <c r="B4" s="5"/>
      <c r="C4" s="5"/>
      <c r="D4" s="5"/>
      <c r="E4" s="5"/>
      <c r="F4" s="5"/>
      <c r="G4" s="5"/>
      <c r="H4" s="5"/>
      <c r="I4" s="5"/>
    </row>
    <row r="5" ht="15.75" customHeight="1">
      <c r="A5" s="5"/>
      <c r="B5" s="5"/>
      <c r="C5" s="5"/>
      <c r="D5" s="5"/>
      <c r="E5" s="5"/>
      <c r="F5" s="5"/>
      <c r="G5" s="5"/>
      <c r="H5" s="5"/>
      <c r="I5" s="5"/>
    </row>
    <row r="6" ht="15.75" customHeight="1">
      <c r="A6" s="5"/>
      <c r="B6" s="5"/>
      <c r="C6" s="5"/>
      <c r="D6" s="5"/>
      <c r="E6" s="5"/>
      <c r="F6" s="5"/>
      <c r="G6" s="5"/>
      <c r="H6" s="5"/>
      <c r="I6" s="5"/>
    </row>
    <row r="7">
      <c r="A7" s="5"/>
      <c r="B7" s="5"/>
      <c r="C7" s="19" t="s">
        <v>1</v>
      </c>
      <c r="H7" s="5"/>
      <c r="I7" s="5"/>
    </row>
    <row r="8">
      <c r="A8" s="5"/>
      <c r="B8" s="20"/>
      <c r="C8" s="21"/>
      <c r="D8" s="22"/>
      <c r="E8" s="22"/>
      <c r="F8" s="23"/>
      <c r="G8" s="5"/>
      <c r="H8" s="5"/>
      <c r="I8" s="5"/>
    </row>
    <row r="9">
      <c r="A9" s="5"/>
      <c r="B9" s="20"/>
      <c r="C9" s="21"/>
      <c r="D9" s="22"/>
      <c r="E9" s="22"/>
      <c r="F9" s="23"/>
      <c r="G9" s="5"/>
      <c r="H9" s="5"/>
      <c r="I9" s="5"/>
    </row>
    <row r="10">
      <c r="A10" s="24" t="s">
        <v>2</v>
      </c>
      <c r="B10" s="20" t="s">
        <v>3</v>
      </c>
      <c r="C10" s="25"/>
      <c r="D10" s="26"/>
      <c r="E10" s="27"/>
      <c r="F10" s="28"/>
      <c r="G10" s="29"/>
      <c r="H10" s="29"/>
      <c r="I10" s="29"/>
    </row>
    <row r="11">
      <c r="A11" s="29"/>
      <c r="B11" s="29"/>
      <c r="C11" s="25"/>
      <c r="D11" s="27"/>
      <c r="E11" s="28"/>
      <c r="F11" s="30"/>
      <c r="G11" s="28"/>
      <c r="H11" s="29"/>
      <c r="I11" s="29"/>
    </row>
    <row r="12">
      <c r="A12" s="29"/>
      <c r="B12" s="31" t="s">
        <v>4</v>
      </c>
      <c r="C12" s="32"/>
      <c r="D12" s="29"/>
      <c r="E12" s="33">
        <f>TODAY()-7</f>
        <v>45973</v>
      </c>
      <c r="F12" s="34">
        <f>YEAR(TODAY())</f>
        <v>2025</v>
      </c>
      <c r="G12" s="33">
        <f>TODAY()-30</f>
        <v>45950</v>
      </c>
      <c r="H12" s="35"/>
      <c r="I12" s="29"/>
    </row>
    <row r="13">
      <c r="A13" s="29"/>
      <c r="B13" s="36">
        <f>SUM(C55,G55)</f>
        <v>0</v>
      </c>
      <c r="C13" s="37"/>
      <c r="D13" s="29"/>
      <c r="E13" s="38"/>
      <c r="F13" s="34">
        <f>YEAR(TODAY())-2</f>
        <v>2023</v>
      </c>
      <c r="G13" s="38"/>
      <c r="H13" s="38"/>
      <c r="I13" s="29"/>
    </row>
    <row r="14">
      <c r="A14" s="39"/>
      <c r="B14" s="39"/>
      <c r="C14" s="39"/>
      <c r="D14" s="39"/>
      <c r="E14" s="39"/>
      <c r="F14" s="34"/>
      <c r="G14" s="39"/>
      <c r="H14" s="39"/>
      <c r="I14" s="39"/>
    </row>
    <row r="15">
      <c r="A15" s="40"/>
      <c r="B15" s="41"/>
      <c r="C15" s="41"/>
      <c r="D15" s="41"/>
      <c r="E15" s="40"/>
      <c r="F15" s="41"/>
      <c r="G15" s="40"/>
      <c r="H15" s="41"/>
      <c r="I15" s="40"/>
    </row>
    <row r="16">
      <c r="A16" s="40"/>
      <c r="B16" s="41" t="s">
        <v>5</v>
      </c>
      <c r="C16" s="41"/>
      <c r="D16" s="41" t="s">
        <v>6</v>
      </c>
      <c r="E16" s="40"/>
      <c r="F16" s="41" t="s">
        <v>7</v>
      </c>
      <c r="G16" s="40"/>
      <c r="H16" s="41" t="s">
        <v>8</v>
      </c>
      <c r="I16" s="40"/>
    </row>
    <row r="17">
      <c r="A17" s="42"/>
      <c r="B17" s="43">
        <f>SUMIFS(RECEITAS_2[VALOR],RECEITAS_2[OPERAÇÃO],"RECEBER POR VENDA VIA BANCO",RECEITAS_2[DATA],TODAY())+SUMIFS(RECEITAS_2[VALOR],RECEITAS_2[OPERAÇÃO],"RECEBER POR VENDA VIA CAIXA",RECEITAS_2[DATA],TODAY())+SUMIFS(RECEITAS_2[VALOR],RECEITAS_2[OPERAÇÃO],"RECEBER POR serviço VIA BANCO",RECEITAS_2[DATA],TODAY())+SUMIFS(RECEITAS_2[VALOR],RECEITAS_2[OPERAÇÃO],"RECEBER POR serviço VIA CAIXA",RECEITAS_2[DATA],TODAY())+SUMIFS(RECEITAS_2[VALOR],RECEITAS_2[OPERAÇÃO],"RECEBER PARCELA POR SERVIÇO VIA BANCO",RECEITAS_2[DATA],TODAY())+SUMIFS(RECEITAS_2[VALOR],RECEITAS_2[OPERAÇÃO],"RECEBER PARCELA POR SERVIÇO VIA CAIXA",RECEITAS_2[DATA],TODAY())+SUMIFS(RECEITAS_2[VALOR],RECEITAS_2[OPERAÇÃO],"RECEBER PARCELA POR VENDA VIA BANCO",RECEITAS_2[DATA],TODAY())+SUMIFS(RECEITAS_2[VALOR],RECEITAS_2[OPERAÇÃO],"RECEBER PARCELA POR VENDA VIA CAIXA",RECEITAS_2[DATA],TODAY())</f>
        <v>0</v>
      </c>
      <c r="C17" s="38"/>
      <c r="D17" s="43">
        <f>SUMIFS(CUSTOS_E_DESPESAS_2[VALOR],CUSTOS_E_DESPESAS_2[OPERAÇÃO],"PAGAR CUSTO COM BANCO",CUSTOS_E_DESPESAS_2[DATA],TODAY())+SUMIFS(CUSTOS_E_DESPESAS_2[VALOR],CUSTOS_E_DESPESAS_2[OPERAÇÃO],"PAGAR CUSTO COM CAIXA",CUSTOS_E_DESPESAS_2[DATA],TODAY())+SUMIFS(CUSTOS_E_DESPESAS_2[VALOR],CUSTOS_E_DESPESAS_2[OPERAÇÃO],"PAGAR PARCELA DE CUSTO VIA BANCO",CUSTOS_E_DESPESAS_2[DATA],TODAY())+SUMIFS(CUSTOS_E_DESPESAS_2[VALOR],CUSTOS_E_DESPESAS_2[OPERAÇÃO],"PAGAR PARCELA DE CUSTO VIA CAIXA",CUSTOS_E_DESPESAS_2[DATA],TODAY())+SUMIFS(CUSTOS_E_DESPESAS_2[VALOR],CUSTOS_E_DESPESAS_2[OPERAÇÃO],"PAGAR DESPESA COM BANCO",CUSTOS_E_DESPESAS_2[DATA],TODAY())+SUMIFS(CUSTOS_E_DESPESAS_2[VALOR],CUSTOS_E_DESPESAS_2[OPERAÇÃO],"PAGAR DESPESA COM CAIXA",CUSTOS_E_DESPESAS_2[DATA],TODAY())+SUMIFS(CUSTOS_E_DESPESAS_2[VALOR],CUSTOS_E_DESPESAS_2[OPERAÇÃO],"PAGAR PARCELA DE DESPESA VIA BANCO",CUSTOS_E_DESPESAS_2[DATA],TODAY())+SUMIFS(CUSTOS_E_DESPESAS_2[VALOR],CUSTOS_E_DESPESAS_2[OPERAÇÃO],"PAGAR PARCELA DE DESPESA VIA CAIXA",CUSTOS_E_DESPESAS_2[DATA],TODAY())</f>
        <v>0</v>
      </c>
      <c r="E17" s="38"/>
      <c r="F17" s="44">
        <f>SUMIF(RECEITAS_2[OPERAÇÃO],"RECEBER DEPOIS (VENDA)",RECEITAS_2[VALOR])+SUMIF(RECEITAS_2[OPERAÇÃO],"RECEBER DEPOIS (SERVIÇO)",RECEITAS_2[VALOR])-(SUMIF(RECEITAS_2[OPERAÇÃO],"RECEBER PARCELA POR VENDA VIA BANCO",RECEITAS_2[VALOR])+SUMIF(RECEITAS_2[OPERAÇÃO],"RECEBER PARCELA POR VENDA VIA CAIXA",RECEITAS_2[VALOR])+(SUMIF(RECEITAS_2[OPERAÇÃO],"RECEBER PARCELA POR SERVIÇO VIA BANCO",RECEITAS_2[VALOR])+SUMIF(RECEITAS_2[OPERAÇÃO],"RECEBER PARCELA POR SERVIÇO VIA CAIXA",RECEITAS_2[VALOR])))</f>
        <v>0</v>
      </c>
      <c r="G17" s="42"/>
      <c r="H17" s="43">
        <f>SUMIF(CUSTOS_E_DESPESAS_2[OPERAÇÃO],"PAGAR DEPOIS (CUSTO)",CUSTOS_E_DESPESAS_2[VALOR])+SUMIF(CUSTOS_E_DESPESAS_2[OPERAÇÃO],"PAGAR DEPOIS (DESPESA)",CUSTOS_E_DESPESAS_2[VALOR])-(SUMIF(CUSTOS_E_DESPESAS_2[OPERAÇÃO],"PAGAR PARCELA DE CUSTO VIA BANCO",CUSTOS_E_DESPESAS_2[VALOR])+SUMIF(CUSTOS_E_DESPESAS_2[OPERAÇÃO],"PAGAR PARCELA DE CUSTO VIA CAIXA",CUSTOS_E_DESPESAS_2[VALOR])+SUMIF(CUSTOS_E_DESPESAS_2[OPERAÇÃO],"PAGAR PARCELA DE DESPESA VIA BANCO",CUSTOS_E_DESPESAS_2[VALOR])+SUMIF(CUSTOS_E_DESPESAS_2[OPERAÇÃO],"PAGAR PARCELA DE DESPESA VIA CAIXA",CUSTOS_E_DESPESAS_2[VALOR]))</f>
        <v>0</v>
      </c>
      <c r="I17" s="42"/>
    </row>
    <row r="18">
      <c r="A18" s="42"/>
      <c r="B18" s="38"/>
      <c r="C18" s="38"/>
      <c r="D18" s="38"/>
      <c r="E18" s="38"/>
      <c r="F18" s="38"/>
      <c r="G18" s="42"/>
      <c r="H18" s="42"/>
      <c r="I18" s="42"/>
    </row>
    <row r="19">
      <c r="A19" s="38"/>
      <c r="B19" s="45"/>
      <c r="C19" s="38"/>
      <c r="D19" s="38"/>
      <c r="E19" s="38"/>
      <c r="F19" s="38"/>
      <c r="G19" s="38"/>
      <c r="H19" s="38"/>
      <c r="I19" s="38"/>
    </row>
    <row r="20">
      <c r="A20" s="5"/>
      <c r="B20" s="20" t="s">
        <v>9</v>
      </c>
      <c r="C20" s="5"/>
      <c r="D20" s="5"/>
      <c r="E20" s="5"/>
      <c r="F20" s="5"/>
      <c r="G20" s="20"/>
      <c r="H20" s="5"/>
      <c r="I20" s="5"/>
    </row>
    <row r="21">
      <c r="A21" s="5"/>
      <c r="B21" s="5"/>
      <c r="C21" s="5"/>
      <c r="D21" s="5"/>
      <c r="E21" s="5"/>
      <c r="F21" s="5"/>
      <c r="G21" s="5"/>
      <c r="H21" s="5"/>
      <c r="I21" s="5"/>
    </row>
    <row r="22">
      <c r="A22" s="5"/>
      <c r="B22" s="46" t="s">
        <v>10</v>
      </c>
      <c r="C22" s="47" t="s">
        <v>11</v>
      </c>
      <c r="E22" s="5"/>
      <c r="F22" s="5"/>
      <c r="G22" s="5"/>
      <c r="H22" s="5"/>
      <c r="I22" s="5"/>
    </row>
    <row r="23">
      <c r="A23" s="42"/>
      <c r="B23" s="48"/>
      <c r="C23" s="48"/>
      <c r="D23" s="38"/>
      <c r="E23" s="42"/>
      <c r="F23" s="48"/>
      <c r="G23" s="48"/>
      <c r="H23" s="38"/>
      <c r="I23" s="42"/>
    </row>
    <row r="24">
      <c r="A24" s="42"/>
      <c r="B24" s="49" t="s">
        <v>12</v>
      </c>
      <c r="C24" s="48"/>
      <c r="D24" s="38"/>
      <c r="E24" s="42"/>
      <c r="F24" s="50" t="s">
        <v>13</v>
      </c>
      <c r="G24" s="48"/>
      <c r="H24" s="42"/>
      <c r="I24" s="42"/>
    </row>
    <row r="25">
      <c r="A25" s="38"/>
      <c r="B25" s="35" t="s">
        <v>14</v>
      </c>
      <c r="D25" s="38"/>
      <c r="E25" s="42"/>
      <c r="F25" s="35" t="s">
        <v>15</v>
      </c>
      <c r="H25" s="42" t="s">
        <v>16</v>
      </c>
      <c r="I25" s="38"/>
    </row>
    <row r="26">
      <c r="A26" s="51"/>
      <c r="B26" s="52">
        <f>IF($C$22="Tudo",(SUMIF(RECEITAS_2[OPERAÇÃO],"RECEBER POR VENDA VIA BANCO",RECEITAS_2[VALOR])+SUMIF(RECEITAS_2[OPERAÇÃO],"RECEBER POR VENDA VIA CAIXA",RECEITAS_2[VALOR])),IF($C$22="HOJE",SUMIFS(RECEITAS_2[VALOR],RECEITAS_2[OPERAÇÃO],"RECEBER POR VENDA VIA BANCO",RECEITAS_2[DATA],TODAY())+SUMIFS(RECEITAS_2[VALOR],RECEITAS_2[OPERAÇÃO],"RECEBER POR VENDA VIA CAIXA",RECEITAS_2[DATA],TODAY()),IF($C$22="ULTIMOS 30 DIAS",SUMIFS(RECEITAS_2[VALOR],RECEITAS_2[OPERAÇÃO],"RECEBER POR VENDA VIA BANCO",RECEITAS_2[DATA],"&gt;"&amp;$G$12)+SUMIFS(RECEITAS_2[VALOR],RECEITAS_2[OPERAÇÃO],"RECEBER POR VENDA VIA CAIXA",RECEITAS_2[DATA],"&gt;"&amp;$G$12),IF($C$22="ESSE ANO",SUMIFS(RECEITAS_2[VALOR],RECEITAS_2[OPERAÇÃO],"RECEBER POR VENDA VIA CAIXA",RECEITAS_2[DATA],"&gt;="&amp;DATE($F$12,1,1))+SUMIFS(RECEITAS_2[VALOR],RECEITAS_2[OPERAÇÃO],"RECEBER POR VENDA VIA BANCO",RECEITAS_2[DATA],"&gt;="&amp;DATE($F$12,1,1)),IF($C$22="ULTIMOS 7 DIAS",SUMIFS(RECEITAS_2[VALOR],RECEITAS_2[OPERAÇÃO],"RECEBER POR VENDA VIA BANCO",RECEITAS_2[DATA],"&gt;"&amp;$E$12)+SUMIFS(RECEITAS_2[VALOR],RECEITAS_2[OPERAÇÃO],"RECEBER POR VENDA VIA CAIXA",RECEITAS_2[DATA],"&gt;"&amp;$E$12))))))</f>
        <v>0</v>
      </c>
      <c r="D26" s="38"/>
      <c r="E26" s="42"/>
      <c r="F26" s="52">
        <f>IF($C$22="Tudo",(SUMIF(CUSTOS_E_DESPESAS_2[OPERAÇÃO],"PAGAR CUSTO COM BANCO",CUSTOS_E_DESPESAS_2[VALOR])+SUMIF(CUSTOS_E_DESPESAS_2[OPERAÇÃO],"PAGAR CUSTO COM CAIXA",CUSTOS_E_DESPESAS_2[VALOR])),IF($C$22="HOJE",SUMIFS(CUSTOS_E_DESPESAS_2[VALOR],CUSTOS_E_DESPESAS_2[OPERAÇÃO],"PAGAR CUSTO COM BANCO",CUSTOS_E_DESPESAS_2[DATA],TODAY())+SUMIFS(CUSTOS_E_DESPESAS_2[VALOR],CUSTOS_E_DESPESAS_2[OPERAÇÃO],"PAGAR CUSTO COM CAIXA",CUSTOS_E_DESPESAS_2[DATA],TODAY()),IF($C$22="ULTIMOS 30 DIAS",SUMIFS(CUSTOS_E_DESPESAS_2[VALOR],CUSTOS_E_DESPESAS_2[OPERAÇÃO],"PAGAR CUSTO COM BANCO",CUSTOS_E_DESPESAS_2[DATA],"&gt;"&amp;$G$12)+SUMIFS(CUSTOS_E_DESPESAS_2[VALOR],CUSTOS_E_DESPESAS_2[OPERAÇÃO],"PAGAR CUSTO COM CAIXA",CUSTOS_E_DESPESAS_2[DATA],"&gt;"&amp;$G$12),IF($C$22="ESSE ANO",SUMIFS(CUSTOS_E_DESPESAS_2[VALOR],CUSTOS_E_DESPESAS_2[OPERAÇÃO],"PAGAR CUSTO COM CAIXA",CUSTOS_E_DESPESAS_2[DATA],"&gt;="&amp;DATE($F$12,1,1))+SUMIFS(CUSTOS_E_DESPESAS_2[VALOR],CUSTOS_E_DESPESAS_2[OPERAÇÃO],"PAGAR CUSTO COM BANCO",CUSTOS_E_DESPESAS_2[DATA],"&gt;="&amp;DATE($F$12,1,1)),IF($C$22="ULTIMOS 7 DIAS",SUMIFS(CUSTOS_E_DESPESAS_2[VALOR],CUSTOS_E_DESPESAS_2[OPERAÇÃO],"PAGAR CUSTO COM BANCO",CUSTOS_E_DESPESAS_2[DATA],"&gt;"&amp;$E$12)+SUMIFS(CUSTOS_E_DESPESAS_2[VALOR],CUSTOS_E_DESPESAS_2[OPERAÇÃO],"PAGAR CUSTO COM CAIXA",CUSTOS_E_DESPESAS_2[DATA],"&gt;"&amp;$E$12))))))</f>
        <v>0</v>
      </c>
      <c r="H26" s="42" t="s">
        <v>17</v>
      </c>
      <c r="I26" s="38"/>
    </row>
    <row r="27">
      <c r="A27" s="42"/>
      <c r="B27" s="53"/>
      <c r="C27" s="54"/>
      <c r="D27" s="54"/>
      <c r="E27" s="42"/>
      <c r="F27" s="55"/>
      <c r="G27" s="38"/>
      <c r="H27" s="56" t="str">
        <f>(SUMIF(RECEITAS_2[OPERAÇÃO],"RECEBER POR VENDA VIA BANCO",RECEITAS_2[VALOR])+SUMIF(RECEITAS_2[OPERAÇÃO],"RECEBER POR VENDA VIA CAIXA",RECEITAS_2[VALOR])+SUMIF(RECEITAS_2[OPERAÇÃO],"RECEBER PARCELA POR VENDA VIA BANCO",RECEITAS_2[VALOR])+SUMIF(RECEITAS_2[OPERAÇÃO],"RECEBER PARCELA POR VENDA VIA CAIXA",RECEITAS_2[VALOR]))/((SUMIF(RECEITAS_2[OPERAÇÃO],"RECEBER POR VENDA VIA BANCO",RECEITAS_2[VALOR])+SUMIF(RECEITAS_2[OPERAÇÃO],"RECEBER POR VENDA VIA CAIXA",RECEITAS_2[VALOR])+SUMIF(RECEITAS_2[OPERAÇÃO],"RECEBER PARCELA POR VENDA VIA BANCO",RECEITAS_2[VALOR])+SUMIF(RECEITAS_2[OPERAÇÃO],"RECEBER PARCELA POR VENDA VIA CAIXA",RECEITAS_2[VALOR]))+(SUMIF(RECEITAS_2[OPERAÇÃO],"RECEBER POR SERVIÇO VIA BANCO",RECEITAS_2[VALOR])+SUMIF(RECEITAS_2[OPERAÇÃO],"RECEBER POR SERVIÇO VIA CAIXA",RECEITAS_2[VALOR])+SUMIF(RECEITAS_2[OPERAÇÃO],"RECEBER PARCELA POR SERVIÇO VIA BANCO",RECEITAS_2[VALOR])+SUMIF(RECEITAS_2[OPERAÇÃO],"RECEBER PARCELA POR SERVIÇO VIA CAIXA",RECEITAS_2[VALOR])))</f>
        <v>#DIV/0!</v>
      </c>
      <c r="I27" s="42"/>
    </row>
    <row r="28">
      <c r="A28" s="42"/>
      <c r="B28" s="35" t="s">
        <v>18</v>
      </c>
      <c r="D28" s="54"/>
      <c r="E28" s="42"/>
      <c r="F28" s="35" t="s">
        <v>19</v>
      </c>
      <c r="H28" s="57" t="s">
        <v>20</v>
      </c>
      <c r="I28" s="42"/>
    </row>
    <row r="29">
      <c r="A29" s="42"/>
      <c r="B29" s="52">
        <f>IF($C$22="Tudo",(SUMIF(RECEITAS_2[OPERAÇÃO],"RECEBER DEPOIS (VENDA)",RECEITAS_2[VALOR])),IF($C$22="HOJE",SUMIFS(RECEITAS_2[VALOR],RECEITAS_2[OPERAÇÃO],"RECEBER DEPOIS (VENDA)",RECEITAS_2[DATA],TODAY()),IF($C$22="ULTIMOS 30 DIAS",SUMIFS(RECEITAS_2[VALOR],RECEITAS_2[OPERAÇÃO],"RECEBER DEPOIS (VENDA)",RECEITAS_2[DATA],"&gt;"&amp;$G$12),IF($C$22="ESSE ANO",SUMIFS(RECEITAS_2[VALOR],RECEITAS_2[OPERAÇÃO],"RECEBER DEPOIS (VENDA)",RECEITAS_2[DATA],"&gt;="&amp;DATE($F$12,1,1)),IF($C$22="ULTIMOS 7 DIAS",SUMIFS(RECEITAS_2[VALOR],RECEITAS_2[OPERAÇÃO],"RECEBER DEPOIS (VENDA)",RECEITAS_2[DATA],"&gt;"&amp;$E$12))))))</f>
        <v>0</v>
      </c>
      <c r="D29" s="58"/>
      <c r="E29" s="42"/>
      <c r="F29" s="52">
        <f>IF($C$22="Tudo",(SUMIF(CUSTOS_E_DESPESAS_2[OPERAÇÃO],"PAGAR DEPOIS (CUSTO)",CUSTOS_E_DESPESAS_2[VALOR])),IF($C$22="HOJE",SUMIFS(CUSTOS_E_DESPESAS_2[VALOR],CUSTOS_E_DESPESAS_2[OPERAÇÃO],"PAGAR DEPOIS (CUSTO)",CUSTOS_E_DESPESAS_2[DATA],TODAY()),IF($C$22="ULTIMOS 30 DIAS",SUMIFS(CUSTOS_E_DESPESAS_2[VALOR],CUSTOS_E_DESPESAS_2[OPERAÇÃO],"PAGAR DEPOIS (CUSTO)",CUSTOS_E_DESPESAS_2[DATA],"&gt;"&amp;$G$12),IF($C$22="ESSE ANO",SUMIFS(CUSTOS_E_DESPESAS_2[VALOR],CUSTOS_E_DESPESAS_2[OPERAÇÃO],"PAGAR DEPOIS (CUSTO)",CUSTOS_E_DESPESAS_2[DATA],"&gt;="&amp;DATE($F$12,1,1)),IF($C$22="ULTIMOS 7 DIAS",SUMIFS(CUSTOS_E_DESPESAS_2[VALOR],CUSTOS_E_DESPESAS_2[OPERAÇÃO],"PAGAR DEPOIS (CUSTO)",CUSTOS_E_DESPESAS_2[DATA],"&gt;"&amp;$E$12))))))</f>
        <v>0</v>
      </c>
      <c r="H29" s="56" t="str">
        <f>(SUMIF(RECEITAS_2[OPERAÇÃO],"RECEBER POR SERVIÇO VIA BANCO",RECEITAS_2[VALOR])+SUMIF(RECEITAS_2[OPERAÇÃO],"RECEBER POR SERVIÇO VIA CAIXA",RECEITAS_2[VALOR])+SUMIF(RECEITAS_2[OPERAÇÃO],"RECEBER PARCELA POR SERVIÇO VIA BANCO",RECEITAS_2[VALOR])+SUMIF(RECEITAS_2[OPERAÇÃO],"RECEBER PARCELA POR SERVIÇO VIA CAIXA",RECEITAS_2[VALOR]))/((SUMIF(RECEITAS_2[OPERAÇÃO],"RECEBER POR VENDA VIA BANCO",RECEITAS_2[VALOR])+SUMIF(RECEITAS_2[OPERAÇÃO],"RECEBER POR VENDA VIA CAIXA",RECEITAS_2[VALOR])+SUMIF(RECEITAS_2[OPERAÇÃO],"RECEBER PARCELA POR VENDA VIA BANCO",RECEITAS_2[VALOR])+SUMIF(RECEITAS_2[OPERAÇÃO],"RECEBER PARCELA POR VENDA VIA CAIXA",RECEITAS_2[VALOR]))+(SUMIF(RECEITAS_2[OPERAÇÃO],"RECEBER POR SERVIÇO VIA BANCO",RECEITAS_2[VALOR])+SUMIF(RECEITAS_2[OPERAÇÃO],"RECEBER POR SERVIÇO VIA CAIXA",RECEITAS_2[VALOR])+SUMIF(RECEITAS_2[OPERAÇÃO],"RECEBER PARCELA POR SERVIÇO VIA BANCO",RECEITAS_2[VALOR])+SUMIF(RECEITAS_2[OPERAÇÃO],"RECEBER PARCELA POR SERVIÇO VIA CAIXA",RECEITAS_2[VALOR])))</f>
        <v>#DIV/0!</v>
      </c>
      <c r="I29" s="42"/>
    </row>
    <row r="30">
      <c r="A30" s="42"/>
      <c r="B30" s="53"/>
      <c r="C30" s="54"/>
      <c r="D30" s="54"/>
      <c r="E30" s="42"/>
      <c r="F30" s="55"/>
      <c r="G30" s="38"/>
      <c r="H30" s="42"/>
      <c r="I30" s="42"/>
    </row>
    <row r="31">
      <c r="A31" s="42"/>
      <c r="B31" s="59" t="s">
        <v>21</v>
      </c>
      <c r="D31" s="54"/>
      <c r="E31" s="42"/>
      <c r="F31" s="35" t="s">
        <v>22</v>
      </c>
      <c r="H31" s="42" t="s">
        <v>23</v>
      </c>
      <c r="I31" s="42"/>
    </row>
    <row r="32">
      <c r="A32" s="42"/>
      <c r="B32" s="52">
        <f>IF($C$22="Tudo",(SUMIF(RECEITAS_2[OPERAÇÃO],"RECEBER PARCELA POR VENDA VIA BANCO",RECEITAS_2[VALOR])+SUMIF(RECEITAS_2[OPERAÇÃO],"RECEBER PARCELA POR VENDA VIA CAIXA",RECEITAS_2[VALOR])),IF($C$22="HOJE",SUMIFS(RECEITAS_2[VALOR],RECEITAS_2[OPERAÇÃO],"RECEBER PARCELA POR VENDA VIA BANCO",RECEITAS_2[DATA],TODAY())+SUMIFS(RECEITAS_2[VALOR],RECEITAS_2[OPERAÇÃO],"RECEBER PARCELA POR VENDA VIA CAIXA",RECEITAS_2[DATA],TODAY()),IF($C$22="ULTIMOS 30 DIAS",SUMIFS(RECEITAS_2[VALOR],RECEITAS_2[OPERAÇÃO],"RECEBER PARCELA POR VENDA VIA BANCO",RECEITAS_2[DATA],"&gt;"&amp;$G$12)+SUMIFS(RECEITAS_2[VALOR],RECEITAS_2[OPERAÇÃO],"RECEBER PARCELA POR VENDA VIA CAIXA",RECEITAS_2[DATA],"&gt;"&amp;$G$12),IF($C$22="ESSE ANO",SUMIFS(RECEITAS_2[VALOR],RECEITAS_2[OPERAÇÃO],"RECEBER PARCELA POR VENDA VIA CAIXA",RECEITAS_2[DATA],"&gt;="&amp;DATE($F$12,1,1))+SUMIFS(RECEITAS_2[VALOR],RECEITAS_2[OPERAÇÃO],"RECEBER PARCELA POR VENDA VIA BANCO",RECEITAS_2[DATA],"&gt;="&amp;DATE($F$12,1,1)),IF($C$22="ULTIMOS 7 DIAS",SUMIFS(RECEITAS_2[VALOR],RECEITAS_2[OPERAÇÃO],"RECEBER PARCELA POR VENDA VIA BANCO",RECEITAS_2[DATA],"&gt;"&amp;$E$12)+SUMIFS(RECEITAS_2[VALOR],RECEITAS_2[OPERAÇÃO],"RECEBER PARCELA POR VENDA VIA CAIXA",RECEITAS_2[DATA],"&gt;"&amp;$E$12))))))</f>
        <v>0</v>
      </c>
      <c r="D32" s="54"/>
      <c r="E32" s="42"/>
      <c r="F32" s="52">
        <f>IF($C$22="Tudo",(SUMIF(CUSTOS_E_DESPESAS_2[OPERAÇÃO],"PAGAR PARCELA DE CUSTO VIA BANCO",CUSTOS_E_DESPESAS_2[VALOR])+SUMIF(CUSTOS_E_DESPESAS_2[OPERAÇÃO],"PAGAR PARCELA DE CUSTO VIA CAIXA",CUSTOS_E_DESPESAS_2[VALOR])),IF($C$22="HOJE",SUMIFS(CUSTOS_E_DESPESAS_2[VALOR],CUSTOS_E_DESPESAS_2[OPERAÇÃO],"PAGAR PARCELA DE CUSTO VIA BANCO",CUSTOS_E_DESPESAS_2[DATA],TODAY())+SUMIFS(CUSTOS_E_DESPESAS_2[VALOR],CUSTOS_E_DESPESAS_2[OPERAÇÃO],"PAGAR PARCELA DE CUSTO VIA CAIXA",CUSTOS_E_DESPESAS_2[DATA],TODAY()),IF($C$22="ULTIMOS 30 DIAS",SUMIFS(CUSTOS_E_DESPESAS_2[VALOR],CUSTOS_E_DESPESAS_2[OPERAÇÃO],"PAGAR PARCELA DE CUSTO VIA BANCO",CUSTOS_E_DESPESAS_2[DATA],"&gt;"&amp;$G$12)+SUMIFS(CUSTOS_E_DESPESAS_2[VALOR],CUSTOS_E_DESPESAS_2[OPERAÇÃO],"PAGAR PARCELA DE CUSTO VIA CAIXA",CUSTOS_E_DESPESAS_2[DATA],"&gt;"&amp;$G$12),IF($C$22="ESSE ANO",SUMIFS(CUSTOS_E_DESPESAS_2[VALOR],CUSTOS_E_DESPESAS_2[OPERAÇÃO],"PAGAR PARCELA DE CUSTO VIA CAIXA",CUSTOS_E_DESPESAS_2[DATA],"&gt;="&amp;DATE($F$12,1,1))+SUMIFS(CUSTOS_E_DESPESAS_2[VALOR],CUSTOS_E_DESPESAS_2[OPERAÇÃO],"PAGAR PARCELA DE CUSTO VIA BANCO",CUSTOS_E_DESPESAS_2[DATA],"&gt;="&amp;DATE($F$12,1,1)),IF($C$22="ULTIMOS 7 DIAS",SUMIFS(CUSTOS_E_DESPESAS_2[VALOR],CUSTOS_E_DESPESAS_2[OPERAÇÃO],"PAGAR PARCELA DE CUSTO VIA BANCO",CUSTOS_E_DESPESAS_2[DATA],"&gt;"&amp;$E$12)+SUMIFS(CUSTOS_E_DESPESAS_2[VALOR],CUSTOS_E_DESPESAS_2[OPERAÇÃO],"PAGAR PARCELA DE CUSTO VIA CAIXA",CUSTOS_E_DESPESAS_2[DATA],"&gt;"&amp;$E$12))))))</f>
        <v>0</v>
      </c>
      <c r="H32" s="57" t="s">
        <v>24</v>
      </c>
      <c r="I32" s="42"/>
    </row>
    <row r="33">
      <c r="A33" s="42"/>
      <c r="B33" s="53"/>
      <c r="C33" s="54"/>
      <c r="D33" s="54"/>
      <c r="E33" s="42"/>
      <c r="F33" s="55"/>
      <c r="G33" s="38"/>
      <c r="H33" s="56" t="str">
        <f>(SUMIF(CUSTOS_E_DESPESAS_2[OPERAÇÃO],"PAGAR CUSTO COM BANCO",CUSTOS_E_DESPESAS_2[VALOR])+SUMIF(CUSTOS_E_DESPESAS_2[OPERAÇÃO],"PAGAR CUSTO COM CAIXA",CUSTOS_E_DESPESAS_2[VALOR])+(SUMIF(CUSTOS_E_DESPESAS_2[OPERAÇÃO],"PAGAR PARCELA DE CUSTO VIA BANCO",CUSTOS_E_DESPESAS_2[VALOR])+SUMIF(CUSTOS_E_DESPESAS_2[OPERAÇÃO],"PAGAR PARCELA DE CUSTO VIA CAIXA",CUSTOS_E_DESPESAS_2[VALOR])))/(SUMIF(CUSTOS_E_DESPESAS_2[OPERAÇÃO],"PAGAR CUSTO COM BANCO",CUSTOS_E_DESPESAS_2[VALOR])+SUMIF(CUSTOS_E_DESPESAS_2[OPERAÇÃO],"PAGAR CUSTO COM CAIXA",CUSTOS_E_DESPESAS_2[VALOR])+(SUMIF(CUSTOS_E_DESPESAS_2[OPERAÇÃO],"PAGAR PARCELA DE CUSTO VIA BANCO",CUSTOS_E_DESPESAS_2[VALOR])+SUMIF(CUSTOS_E_DESPESAS_2[OPERAÇÃO],"PAGAR PARCELA DE CUSTO VIA CAIXA",CUSTOS_E_DESPESAS_2[VALOR])+SUMIF(CUSTOS_E_DESPESAS_2[OPERAÇÃO],"PAGAR DESPESA COM BANCO",CUSTOS_E_DESPESAS_2[VALOR])+SUMIF(CUSTOS_E_DESPESAS_2[OPERAÇÃO],"PAGAR DESPESA COM CAIXA",CUSTOS_E_DESPESAS_2[VALOR])+(SUMIF(CUSTOS_E_DESPESAS_2[OPERAÇÃO],"PAGAR PARCELA DE DESPESA VIA BANCO",CUSTOS_E_DESPESAS_2[VALOR])+SUMIF(CUSTOS_E_DESPESAS_2[OPERAÇÃO],"PAGAR PARCELA DE DESPESA VIA CAIXA",CUSTOS_E_DESPESAS_2[VALOR]))))</f>
        <v>#DIV/0!</v>
      </c>
      <c r="I33" s="42"/>
    </row>
    <row r="34">
      <c r="A34" s="42"/>
      <c r="B34" s="50" t="s">
        <v>25</v>
      </c>
      <c r="C34" s="54"/>
      <c r="D34" s="54"/>
      <c r="E34" s="42"/>
      <c r="F34" s="50" t="s">
        <v>26</v>
      </c>
      <c r="G34" s="38"/>
      <c r="H34" s="57" t="s">
        <v>27</v>
      </c>
      <c r="I34" s="42"/>
    </row>
    <row r="35">
      <c r="A35" s="38"/>
      <c r="B35" s="59" t="s">
        <v>15</v>
      </c>
      <c r="D35" s="54"/>
      <c r="E35" s="42"/>
      <c r="F35" s="35" t="s">
        <v>15</v>
      </c>
      <c r="H35" s="56" t="str">
        <f>(SUMIF(CUSTOS_E_DESPESAS_2[OPERAÇÃO],"PAGAR DESPESA COM BANCO",CUSTOS_E_DESPESAS_2[VALOR])+SUMIF(CUSTOS_E_DESPESAS_2[OPERAÇÃO],"PAGAR DESPESA COM CAIXA",CUSTOS_E_DESPESAS_2[VALOR])+(SUMIF(CUSTOS_E_DESPESAS_2[OPERAÇÃO],"PAGAR PARCELA DE DESPESA VIA BANCO",CUSTOS_E_DESPESAS_2[VALOR])+SUMIF(CUSTOS_E_DESPESAS_2[OPERAÇÃO],"PAGAR PARCELA DE DESPESA VIA CAIXA",CUSTOS_E_DESPESAS_2[VALOR])))/(SUMIF(CUSTOS_E_DESPESAS_2[OPERAÇÃO],"PAGAR CUSTO COM BANCO",CUSTOS_E_DESPESAS_2[VALOR])+SUMIF(CUSTOS_E_DESPESAS_2[OPERAÇÃO],"PAGAR CUSTO COM CAIXA",CUSTOS_E_DESPESAS_2[VALOR])+(SUMIF(CUSTOS_E_DESPESAS_2[OPERAÇÃO],"PAGAR PARCELA DE CUSTO VIA BANCO",CUSTOS_E_DESPESAS_2[VALOR])+SUMIF(CUSTOS_E_DESPESAS_2[OPERAÇÃO],"PAGAR PARCELA DE CUSTO VIA CAIXA",CUSTOS_E_DESPESAS_2[VALOR])+SUMIF(CUSTOS_E_DESPESAS_2[OPERAÇÃO],"PAGAR DESPESA COM BANCO",CUSTOS_E_DESPESAS_2[VALOR])+SUMIF(CUSTOS_E_DESPESAS_2[OPERAÇÃO],"PAGAR DESPESA COM CAIXA",CUSTOS_E_DESPESAS_2[VALOR])+(SUMIF(CUSTOS_E_DESPESAS_2[OPERAÇÃO],"PAGAR PARCELA DE DESPESA VIA BANCO",CUSTOS_E_DESPESAS_2[VALOR])+SUMIF(CUSTOS_E_DESPESAS_2[OPERAÇÃO],"PAGAR PARCELA DE DESPESA VIA CAIXA",CUSTOS_E_DESPESAS_2[VALOR]))))</f>
        <v>#DIV/0!</v>
      </c>
      <c r="I35" s="38"/>
    </row>
    <row r="36">
      <c r="A36" s="38"/>
      <c r="B36" s="52">
        <f>IF($C$22="Tudo",(SUMIF(RECEITAS_2[OPERAÇÃO],"RECEBER POR serviço VIA BANCO",RECEITAS_2[VALOR])+SUMIF(RECEITAS_2[OPERAÇÃO],"RECEBER POR serviço VIA CAIXA",RECEITAS_2[VALOR])),IF($C$22="HOJE",SUMIFS(RECEITAS_2[VALOR],RECEITAS_2[OPERAÇÃO],"RECEBER POR serviço VIA BANCO",RECEITAS_2[DATA],TODAY())+SUMIFS(RECEITAS_2[VALOR],RECEITAS_2[OPERAÇÃO],"RECEBER POR serviço VIA CAIXA",RECEITAS_2[DATA],TODAY()),IF($C$22="ULTIMOS 30 DIAS",SUMIFS(RECEITAS_2[VALOR],RECEITAS_2[OPERAÇÃO],"RECEBER POR serviço VIA BANCO",RECEITAS_2[DATA],"&gt;"&amp;$G$12)+SUMIFS(RECEITAS_2[VALOR],RECEITAS_2[OPERAÇÃO],"RECEBER POR serviço VIA CAIXA",RECEITAS_2[DATA],"&gt;"&amp;$G$12),IF($C$22="ESSE ANO",SUMIFS(RECEITAS_2[VALOR],RECEITAS_2[OPERAÇÃO],"RECEBER POR serviço VIA CAIXA",RECEITAS_2[DATA],"&gt;="&amp;DATE($F$12,1,1))+SUMIFS(RECEITAS_2[VALOR],RECEITAS_2[OPERAÇÃO],"RECEBER POR serviço VIA BANCO",RECEITAS_2[DATA],"&gt;="&amp;DATE($F$12,1,1)),IF($C$22="ULTIMOS 7 DIAS",SUMIFS(RECEITAS_2[VALOR],RECEITAS_2[OPERAÇÃO],"RECEBER POR serviço VIA BANCO",RECEITAS_2[DATA],"&gt;"&amp;$E$12)+SUMIFS(RECEITAS_2[VALOR],RECEITAS_2[OPERAÇÃO],"RECEBER POR serviço VIA CAIXA",RECEITAS_2[DATA],"&gt;"&amp;$E$12))))))</f>
        <v>0</v>
      </c>
      <c r="D36" s="42"/>
      <c r="E36" s="42"/>
      <c r="F36" s="52">
        <f>IF($C$22="Tudo",(SUMIF(CUSTOS_E_DESPESAS_2[OPERAÇÃO],"PAGAR DESPESA COM BANCO",CUSTOS_E_DESPESAS_2[VALOR])+SUMIF(CUSTOS_E_DESPESAS_2[OPERAÇÃO],"PAGAR DESPESA COM CAIXA",CUSTOS_E_DESPESAS_2[VALOR])),IF($C$22="HOJE",SUMIFS(CUSTOS_E_DESPESAS_2[VALOR],CUSTOS_E_DESPESAS_2[OPERAÇÃO],"PAGAR DESPESA COM BANCO",CUSTOS_E_DESPESAS_2[DATA],TODAY())+SUMIFS(CUSTOS_E_DESPESAS_2[VALOR],CUSTOS_E_DESPESAS_2[OPERAÇÃO],"PAGAR DESPESA COM CAIXA",CUSTOS_E_DESPESAS_2[DATA],TODAY()),IF($C$22="ULTIMOS 30 DIAS",SUMIFS(CUSTOS_E_DESPESAS_2[VALOR],CUSTOS_E_DESPESAS_2[OPERAÇÃO],"PAGAR DESPESA COM BANCO",CUSTOS_E_DESPESAS_2[DATA],"&gt;"&amp;$G$12)+SUMIFS(CUSTOS_E_DESPESAS_2[VALOR],CUSTOS_E_DESPESAS_2[OPERAÇÃO],"PAGAR DESPESA COM CAIXA",CUSTOS_E_DESPESAS_2[DATA],"&gt;"&amp;$G$12),IF($C$22="ESSE ANO",SUMIFS(CUSTOS_E_DESPESAS_2[VALOR],CUSTOS_E_DESPESAS_2[OPERAÇÃO],"PAGAR DESPESA COM CAIXA",CUSTOS_E_DESPESAS_2[DATA],"&gt;="&amp;DATE($F$12,1,1))+SUMIFS(CUSTOS_E_DESPESAS_2[VALOR],CUSTOS_E_DESPESAS_2[OPERAÇÃO],"PAGAR DESPESA COM BANCO",CUSTOS_E_DESPESAS_2[DATA],"&gt;="&amp;DATE($F$12,1,1)),IF($C$22="ULTIMOS 7 DIAS",SUMIFS(CUSTOS_E_DESPESAS_2[VALOR],CUSTOS_E_DESPESAS_2[OPERAÇÃO],"PAGAR DESPESA COM BANCO",CUSTOS_E_DESPESAS_2[DATA],"&gt;"&amp;$E$12)+SUMIFS(CUSTOS_E_DESPESAS_2[VALOR],CUSTOS_E_DESPESAS_2[OPERAÇÃO],"PAGAR DESPESA COM CAIXA",CUSTOS_E_DESPESAS_2[DATA],"&gt;"&amp;$E$12))))))</f>
        <v>0</v>
      </c>
      <c r="H36" s="42"/>
      <c r="I36" s="38"/>
    </row>
    <row r="37">
      <c r="A37" s="38"/>
      <c r="B37" s="55"/>
      <c r="C37" s="38"/>
      <c r="D37" s="38"/>
      <c r="E37" s="42"/>
      <c r="F37" s="55"/>
      <c r="G37" s="42"/>
      <c r="H37" s="41" t="s">
        <v>28</v>
      </c>
      <c r="I37" s="38"/>
    </row>
    <row r="38">
      <c r="A38" s="38"/>
      <c r="B38" s="59" t="s">
        <v>19</v>
      </c>
      <c r="D38" s="38"/>
      <c r="E38" s="42"/>
      <c r="F38" s="35" t="s">
        <v>19</v>
      </c>
      <c r="H38" s="60" t="s">
        <v>29</v>
      </c>
      <c r="I38" s="38"/>
    </row>
    <row r="39">
      <c r="A39" s="38"/>
      <c r="B39" s="52">
        <f>IF($C$22="Tudo",(SUMIF(RECEITAS_2[OPERAÇÃO],"RECEBER DEPOIS (SERVIÇO)",RECEITAS_2[VALOR])),IF($C$22="HOJE",SUMIFS(RECEITAS_2[VALOR],RECEITAS_2[OPERAÇÃO],"RECEBER DEPOIS (SERVIÇO)",RECEITAS_2[DATA],TODAY()),IF($C$22="ULTIMOS 30 DIAS",SUMIFS(RECEITAS_2[VALOR],RECEITAS_2[OPERAÇÃO],"RECEBER DEPOIS (SERVIÇO)",RECEITAS_2[DATA],"&gt;"&amp;$G$12),IF($C$22="ESSE ANO",SUMIFS(RECEITAS_2[VALOR],RECEITAS_2[OPERAÇÃO],"RECEBER DEPOIS (SERVIÇO)",RECEITAS_2[DATA],"&gt;="&amp;DATE($F$12,1,1)),IF($C$22="ULTIMOS 7 DIAS",SUMIFS(RECEITAS_2[VALOR],RECEITAS_2[OPERAÇÃO],"RECEBER DEPOIS (SERVIÇO)",RECEITAS_2[DATA],"&gt;"&amp;$E$12))))))</f>
        <v>0</v>
      </c>
      <c r="D39" s="38"/>
      <c r="E39" s="42"/>
      <c r="F39" s="52">
        <f>IF($C$22="Tudo",(SUMIF(CUSTOS_E_DESPESAS_2[OPERAÇÃO],"PAGAR DEPOIS (DESPESA)",CUSTOS_E_DESPESAS_2[VALOR])),IF($C$22="HOJE",SUMIFS(CUSTOS_E_DESPESAS_2[VALOR],CUSTOS_E_DESPESAS_2[OPERAÇÃO],"PAGAR DEPOIS (DESPESA)",CUSTOS_E_DESPESAS_2[DATA],TODAY()),IF($C$22="ULTIMOS 30 DIAS",SUMIFS(CUSTOS_E_DESPESAS_2[VALOR],CUSTOS_E_DESPESAS_2[OPERAÇÃO],"PAGAR DEPOIS (DESPESA)",CUSTOS_E_DESPESAS_2[DATA],"&gt;"&amp;$G$12),IF($C$22="ESSE ANO",SUMIFS(CUSTOS_E_DESPESAS_2[VALOR],CUSTOS_E_DESPESAS_2[OPERAÇÃO],"PAGAR DEPOIS (DESPESA)",CUSTOS_E_DESPESAS_2[DATA],"&gt;="&amp;DATE($F$12,1,1)),IF($C$22="ULTIMOS 7 DIAS",SUMIFS(CUSTOS_E_DESPESAS_2[VALOR],CUSTOS_E_DESPESAS_2[OPERAÇÃO],"PAGAR DEPOIS (DESPESA)",CUSTOS_E_DESPESAS_2[DATA],"&gt;"&amp;$E$12))))))</f>
        <v>0</v>
      </c>
      <c r="H39" s="52">
        <f>SUMIFS(RECEITAS_2[VALOR],RECEITAS_2[OPERAÇÃO],"RECEBER POR VENDA VIA CAIXA")+SUMIFS(RECEITAS_2[VALOR],RECEITAS_2[OPERAÇÃO],"RECEBER POR VENDA VIA BANCO")+SUMIFS(RECEITAS_2[VALOR],RECEITAS_2[OPERAÇÃO],"RECEBER PARCELA POR VENDA VIA CAIXA")+SUMIFS(RECEITAS_2[VALOR],RECEITAS_2[OPERAÇÃO],"RECEBER PARCELA POR VENDA VIA BANCO")+((SUMIFS(RECEITAS_2[VALOR],RECEITAS_2[OPERAÇÃO],"RECEBER POR VENDA VIA CAIXA",RECEITAS_2[DATA],"&gt;="&amp;DATE(DISPONIBILIDADES!$F$13,1,1))+SUMIFS(RECEITAS_2[VALOR],RECEITAS_2[OPERAÇÃO],"RECEBER POR VENDA VIA BANCO",RECEITAS_2[DATA],"&gt;="&amp;DATE(DISPONIBILIDADES!$F$13,1,1))+SUMIFS(RECEITAS_2[VALOR],RECEITAS_2[OPERAÇÃO],"RECEBER PARCELA POR VENDA VIA CAIXA",RECEITAS_2[DATA],"&gt;="&amp;DATE(DISPONIBILIDADES!$F$13,1,1))+SUMIFS(RECEITAS_2[VALOR],RECEITAS_2[OPERAÇÃO],"RECEBER PARCELA POR VENDA VIA BANCO",RECEITAS_2[DATA],"&gt;="&amp;DATE(DISPONIBILIDADES!$F$13,1,1)))/3)</f>
        <v>0</v>
      </c>
      <c r="I39" s="38"/>
    </row>
    <row r="40">
      <c r="A40" s="38"/>
      <c r="B40" s="55"/>
      <c r="C40" s="38"/>
      <c r="D40" s="38"/>
      <c r="E40" s="42"/>
      <c r="F40" s="55"/>
      <c r="G40" s="42"/>
      <c r="H40" s="60" t="s">
        <v>30</v>
      </c>
      <c r="I40" s="38"/>
    </row>
    <row r="41">
      <c r="A41" s="38"/>
      <c r="B41" s="59" t="s">
        <v>21</v>
      </c>
      <c r="D41" s="38"/>
      <c r="E41" s="42"/>
      <c r="F41" s="35" t="s">
        <v>22</v>
      </c>
      <c r="H41" s="52">
        <f>SUMIFS(RECEITAS_2[VALOR],RECEITAS_2[OPERAÇÃO],"RECEBER POR SERVIÇO VIA CAIXA")+SUMIFS(RECEITAS_2[VALOR],RECEITAS_2[OPERAÇÃO],"RECEBER POR SERVIÇO VIA BANCO")+SUMIFS(RECEITAS_2[VALOR],RECEITAS_2[OPERAÇÃO],"RECEBER PARCELA POR SERVIÇO VIA CAIXA")+SUMIFS(RECEITAS_2[VALOR],RECEITAS_2[OPERAÇÃO],"RECEBER PARCELA POR SERVIÇO VIA BANCO")+((SUMIFS(RECEITAS_2[VALOR],RECEITAS_2[OPERAÇÃO],"RECEBER POR SERVIÇO VIA CAIXA",RECEITAS_2[DATA],"&gt;="&amp;DATE(DISPONIBILIDADES!$F$13,1,1))+SUMIFS(RECEITAS_2[VALOR],RECEITAS_2[OPERAÇÃO],"RECEBER POR SERVIÇO VIA BANCO",RECEITAS_2[DATA],"&gt;="&amp;DATE(DISPONIBILIDADES!$F$13,1,1))+SUMIFS(RECEITAS_2[VALOR],RECEITAS_2[OPERAÇÃO],"RECEBER PARCELA POR SERVIÇO VIA CAIXA",RECEITAS_2[DATA],"&gt;="&amp;DATE(DISPONIBILIDADES!$F$13,1,1))+SUMIFS(RECEITAS_2[VALOR],RECEITAS_2[OPERAÇÃO],"RECEBER PARCELA POR SERVIÇO VIA BANCO",RECEITAS_2[DATA],"&gt;="&amp;DATE(DISPONIBILIDADES!$F$13,1,1)))/3)</f>
        <v>0</v>
      </c>
      <c r="I41" s="38"/>
    </row>
    <row r="42">
      <c r="A42" s="38"/>
      <c r="B42" s="52">
        <f>IF($C$22="Tudo",(SUMIF(RECEITAS_2[OPERAÇÃO],"RECEBER PARCELA POR SERVIÇO VIA BANCO",RECEITAS_2[VALOR])+SUMIF(RECEITAS_2[OPERAÇÃO],"RECEBER PARCELA POR SERVIÇO VIA CAIXA",RECEITAS_2[VALOR])),IF($C$22="HOJE",SUMIFS(RECEITAS_2[VALOR],RECEITAS_2[OPERAÇÃO],"RECEBER PARCELA POR SERVIÇO VIA BANCO",RECEITAS_2[DATA],TODAY())+SUMIFS(RECEITAS_2[VALOR],RECEITAS_2[OPERAÇÃO],"RECEBER PARCELA POR SERVIÇO VIA CAIXA",RECEITAS_2[DATA],TODAY()),IF($C$22="ULTIMOS 30 DIAS",SUMIFS(RECEITAS_2[VALOR],RECEITAS_2[OPERAÇÃO],"RECEBER PARCELA POR SERVIÇO VIA BANCO",RECEITAS_2[DATA],"&gt;"&amp;$G$12)+SUMIFS(RECEITAS_2[VALOR],RECEITAS_2[OPERAÇÃO],"RECEBER PARCELA POR SERVIÇO VIA CAIXA",RECEITAS_2[DATA],"&gt;"&amp;$G$12),IF($C$22="ESSE ANO",SUMIFS(RECEITAS_2[VALOR],RECEITAS_2[OPERAÇÃO],"RECEBER PARCELA POR SERVIÇO VIA CAIXA",RECEITAS_2[DATA],"&gt;="&amp;DATE($F$12,1,1))+SUMIFS(RECEITAS_2[VALOR],RECEITAS_2[OPERAÇÃO],"RECEBER PARCELA POR SERVIÇO VIA BANCO",RECEITAS_2[DATA],"&gt;="&amp;DATE($F$12,1,1)),IF($C$22="ULTIMOS 7 DIAS",SUMIFS(RECEITAS_2[VALOR],RECEITAS_2[OPERAÇÃO],"RECEBER PARCELA POR SERVIÇO VIA BANCO",RECEITAS_2[DATA],"&gt;"&amp;$E$12)+SUMIFS(RECEITAS_2[VALOR],RECEITAS_2[OPERAÇÃO],"RECEBER PARCELA POR SERVIÇO VIA CAIXA",RECEITAS_2[DATA],"&gt;"&amp;$E$12))))))</f>
        <v>0</v>
      </c>
      <c r="D42" s="42"/>
      <c r="E42" s="42"/>
      <c r="F42" s="52">
        <f>IF($C$22="Tudo",(SUMIF(CUSTOS_E_DESPESAS_2[OPERAÇÃO],"PAGAR PARCELA DE DESPESA VIA BANCO",CUSTOS_E_DESPESAS_2[VALOR])+SUMIF(CUSTOS_E_DESPESAS_2[OPERAÇÃO],"PAGAR PARCELA DE DESPESA VIA CAIXA",CUSTOS_E_DESPESAS_2[VALOR])),IF($C$22="HOJE",SUMIFS(CUSTOS_E_DESPESAS_2[VALOR],CUSTOS_E_DESPESAS_2[OPERAÇÃO],"PAGAR PARCELA DE DESPESA VIA BANCO",CUSTOS_E_DESPESAS_2[DATA],TODAY())+SUMIFS(CUSTOS_E_DESPESAS_2[VALOR],CUSTOS_E_DESPESAS_2[OPERAÇÃO],"PAGAR PARCELA DE DESPESA VIA CAIXA",CUSTOS_E_DESPESAS_2[DATA],TODAY()),IF($C$22="ULTIMOS 30 DIAS",SUMIFS(CUSTOS_E_DESPESAS_2[VALOR],CUSTOS_E_DESPESAS_2[OPERAÇÃO],"PAGAR PARCELA DE DESPESA VIA BANCO",CUSTOS_E_DESPESAS_2[DATA],"&gt;"&amp;$G$12)+SUMIFS(CUSTOS_E_DESPESAS_2[VALOR],CUSTOS_E_DESPESAS_2[OPERAÇÃO],"PAGAR PARCELA DE DESPESA VIA CAIXA",CUSTOS_E_DESPESAS_2[DATA],"&gt;"&amp;$G$12),IF($C$22="ESSE ANO",SUMIFS(CUSTOS_E_DESPESAS_2[VALOR],CUSTOS_E_DESPESAS_2[OPERAÇÃO],"PAGAR PARCELA DE DESPESA VIA CAIXA",CUSTOS_E_DESPESAS_2[DATA],"&gt;="&amp;DATE($F$12,1,1))+SUMIFS(CUSTOS_E_DESPESAS_2[VALOR],CUSTOS_E_DESPESAS_2[OPERAÇÃO],"PAGAR PARCELA DE DESPESA VIA BANCO",CUSTOS_E_DESPESAS_2[DATA],"&gt;="&amp;DATE($F$12,1,1)),IF($C$22="ULTIMOS 7 DIAS",SUMIFS(CUSTOS_E_DESPESAS_2[VALOR],CUSTOS_E_DESPESAS_2[OPERAÇÃO],"PAGAR PARCELA DE DESPESA VIA BANCO",CUSTOS_E_DESPESAS_2[DATA],"&gt;"&amp;$E$12)+SUMIFS(CUSTOS_E_DESPESAS_2[VALOR],CUSTOS_E_DESPESAS_2[OPERAÇÃO],"PAGAR PARCELA DE DESPESA VIA CAIXA",CUSTOS_E_DESPESAS_2[DATA],"&gt;"&amp;$E$12))))))</f>
        <v>0</v>
      </c>
      <c r="H42" s="42"/>
      <c r="I42" s="38"/>
    </row>
    <row r="43">
      <c r="A43" s="38"/>
      <c r="B43" s="61"/>
      <c r="C43" s="61"/>
      <c r="D43" s="38"/>
      <c r="E43" s="42"/>
      <c r="F43" s="42"/>
      <c r="G43" s="42"/>
      <c r="H43" s="62" t="s">
        <v>31</v>
      </c>
      <c r="I43" s="38"/>
    </row>
    <row r="44" ht="42.75" customHeight="1">
      <c r="A44" s="38"/>
      <c r="B44" s="42"/>
      <c r="C44" s="42"/>
      <c r="D44" s="38"/>
      <c r="E44" s="42"/>
      <c r="F44" s="42"/>
      <c r="G44" s="42"/>
      <c r="H44" s="60" t="s">
        <v>24</v>
      </c>
      <c r="I44" s="38"/>
    </row>
    <row r="45" ht="19.5" customHeight="1">
      <c r="A45" s="29"/>
      <c r="B45" s="38"/>
      <c r="C45" s="63" t="s">
        <v>32</v>
      </c>
      <c r="D45" s="32"/>
      <c r="E45" s="64"/>
      <c r="F45" s="65" t="s">
        <v>33</v>
      </c>
      <c r="G45" s="32"/>
      <c r="H45" s="52">
        <f>SUMIFS(CUSTOS_E_DESPESAS_2[VALOR],CUSTOS_E_DESPESAS_2[OPERAÇÃO],"PAGAR CUSTO COM CAIXA")+SUMIFS(CUSTOS_E_DESPESAS_2[VALOR],CUSTOS_E_DESPESAS_2[OPERAÇÃO],"PAGAR CUSTO COM BANCO")+SUMIFS(CUSTOS_E_DESPESAS_2[VALOR],CUSTOS_E_DESPESAS_2[OPERAÇÃO],"PAGAR PARCELA DE CUSTO VIA CAIXA")+SUMIFS(CUSTOS_E_DESPESAS_2[VALOR],CUSTOS_E_DESPESAS_2[OPERAÇÃO],"PAGAR PARCELA DE CUSTO VIA BANCO")+(SUMIFS(CUSTOS_E_DESPESAS_2[VALOR],CUSTOS_E_DESPESAS_2[OPERAÇÃO],"PAGAR CUSTO COM CAIXA",CUSTOS_E_DESPESAS_2[DATA],"&gt;="&amp;DATE(DISPONIBILIDADES!$F$13,1,1))+SUMIFS(CUSTOS_E_DESPESAS_2[VALOR],CUSTOS_E_DESPESAS_2[OPERAÇÃO],"PAGAR CUSTO COM BANCO",CUSTOS_E_DESPESAS_2[DATA],"&gt;="&amp;DATE(DISPONIBILIDADES!$F$13,1,1))+SUMIFS(CUSTOS_E_DESPESAS_2[VALOR],CUSTOS_E_DESPESAS_2[OPERAÇÃO],"PAGAR PARCELA DE CUSTO VIA CAIXA",CUSTOS_E_DESPESAS_2[DATA],"&gt;="&amp;DATE(DISPONIBILIDADES!$F$13,1,1))+SUMIFS(CUSTOS_E_DESPESAS_2[VALOR],CUSTOS_E_DESPESAS_2[OPERAÇÃO],"PAGAR PARCELA DE CUSTO VIA BANCO",CUSTOS_E_DESPESAS_2[DATA],"&gt;="&amp;DATE(DISPONIBILIDADES!$F$13,1,1)))/3</f>
        <v>0</v>
      </c>
      <c r="I45" s="29"/>
    </row>
    <row r="46">
      <c r="A46" s="29"/>
      <c r="B46" s="38"/>
      <c r="C46" s="36">
        <f>IF($C$22="Tudo",C57+G57,IF($C$22="HOJE",SUMIFS(C61:C62,D61:D62,TODAY())+SUMIFS(G61:G62,H61:H62,TODAY()),IF($C$22="ULTIMOS 30 DIAS",SUMIFS(C61:C62,D61:D62,"&gt;"&amp;$G$12)+SUMIFS(G61:G62,H61:H62,"&gt;"&amp;$G$12),IF($C$22="ESSE ANO",SUMIFS(C61:C62,D61:D62,"&gt;="&amp;DATE($F$12,1,1))+SUMIFS(G61:G62,H61:H62,"&gt;="&amp;DATE($F$12,1,1)),IF($C$22="ULTIMOS 7 DIAS",SUMIFS(C61:C62,D61:D62,"&gt;"&amp;$E$12)+SUMIFS(G61:G62,H61:H62,"&gt;"&amp;$E$12))))))</f>
        <v>0</v>
      </c>
      <c r="D46" s="37"/>
      <c r="E46" s="64"/>
      <c r="F46" s="36">
        <f>SUMIF(CUSTOS_E_DESPESAS_2[OPERAÇÃO],"RETIRADA DO BANCO",CUSTOS_E_DESPESAS_2[VALOR])+SUMIF(CUSTOS_E_DESPESAS_2[OPERAÇÃO],"RETIRADA DO CAIXA",CUSTOS_E_DESPESAS_2[VALOR])</f>
        <v>0</v>
      </c>
      <c r="G46" s="37"/>
      <c r="H46" s="60" t="s">
        <v>27</v>
      </c>
      <c r="I46" s="29"/>
    </row>
    <row r="47">
      <c r="A47" s="29"/>
      <c r="B47" s="66"/>
      <c r="C47" s="66"/>
      <c r="D47" s="29"/>
      <c r="E47" s="66"/>
      <c r="F47" s="42"/>
      <c r="G47" s="42"/>
      <c r="H47" s="52">
        <f>SUMIFS(CUSTOS_E_DESPESAS_2[VALOR],CUSTOS_E_DESPESAS_2[OPERAÇÃO],"PAGAR DESPESA COM CAIXA")+SUMIFS(CUSTOS_E_DESPESAS_2[VALOR],CUSTOS_E_DESPESAS_2[OPERAÇÃO],"PAGAR DESPESA COM BANCO")+SUMIFS(CUSTOS_E_DESPESAS_2[VALOR],CUSTOS_E_DESPESAS_2[OPERAÇÃO],"PAGAR PARCELA DE DESPESA VIA CAIXA")+SUMIFS(CUSTOS_E_DESPESAS_2[VALOR],CUSTOS_E_DESPESAS_2[OPERAÇÃO],"PAGAR PARCELA DE DESPESA VIA BANCO")+(SUMIFS(CUSTOS_E_DESPESAS_2[VALOR],CUSTOS_E_DESPESAS_2[OPERAÇÃO],"PAGAR DESPESA COM CAIXA",CUSTOS_E_DESPESAS_2[DATA],"&gt;="&amp;DATE(DISPONIBILIDADES!$F$13,1,1))+SUMIFS(CUSTOS_E_DESPESAS_2[VALOR],CUSTOS_E_DESPESAS_2[OPERAÇÃO],"PAGAR DESPESA COM BANCO",CUSTOS_E_DESPESAS_2[DATA],"&gt;="&amp;DATE(DISPONIBILIDADES!$F$13,1,1))+SUMIFS(CUSTOS_E_DESPESAS_2[VALOR],CUSTOS_E_DESPESAS_2[OPERAÇÃO],"PAGAR PARCELA DE DESPESA VIA CAIXA",CUSTOS_E_DESPESAS_2[DATA],"&gt;="&amp;DATE(DISPONIBILIDADES!$F$13,1,1))+SUMIFS(CUSTOS_E_DESPESAS_2[VALOR],CUSTOS_E_DESPESAS_2[OPERAÇÃO],"PAGAR PARCELA DE DESPESA VIA BANCO",CUSTOS_E_DESPESAS_2[DATA],"&gt;="&amp;DATE(DISPONIBILIDADES!$F$13,1,1)))/3</f>
        <v>0</v>
      </c>
      <c r="I47" s="29"/>
    </row>
    <row r="48">
      <c r="A48" s="29"/>
      <c r="B48" s="5"/>
      <c r="C48" s="5"/>
      <c r="D48" s="5"/>
      <c r="E48" s="5"/>
      <c r="F48" s="5"/>
      <c r="G48" s="5"/>
      <c r="H48" s="5"/>
      <c r="I48" s="29"/>
    </row>
    <row r="49">
      <c r="A49" s="5"/>
      <c r="B49" s="67" t="s">
        <v>34</v>
      </c>
      <c r="I49" s="5"/>
    </row>
    <row r="50">
      <c r="A50" s="5"/>
      <c r="B50" s="68"/>
      <c r="F50" s="5"/>
      <c r="G50" s="69"/>
      <c r="H50" s="5"/>
      <c r="I50" s="5"/>
    </row>
    <row r="51">
      <c r="A51" s="5"/>
      <c r="B51" s="70" t="s">
        <v>35</v>
      </c>
      <c r="C51" s="71"/>
      <c r="D51" s="72"/>
      <c r="E51" s="73"/>
      <c r="F51" s="5"/>
      <c r="G51" s="5"/>
      <c r="H51" s="5"/>
      <c r="I51" s="5"/>
    </row>
    <row r="52">
      <c r="A52" s="5"/>
      <c r="B52" s="74" t="s">
        <v>36</v>
      </c>
      <c r="D52" s="5"/>
      <c r="E52" s="75"/>
      <c r="F52" s="5"/>
      <c r="G52" s="5"/>
      <c r="H52" s="5"/>
      <c r="I52" s="5"/>
    </row>
    <row r="53">
      <c r="A53" s="5"/>
      <c r="B53" s="76"/>
      <c r="C53" s="5"/>
      <c r="D53" s="5"/>
      <c r="E53" s="5"/>
      <c r="F53" s="5"/>
      <c r="G53" s="5"/>
      <c r="H53" s="5"/>
      <c r="I53" s="5"/>
    </row>
    <row r="54">
      <c r="A54" s="5"/>
      <c r="B54" s="70" t="s">
        <v>37</v>
      </c>
      <c r="C54" s="77"/>
      <c r="D54" s="73"/>
      <c r="E54" s="33">
        <f>TODAY()</f>
        <v>45980</v>
      </c>
      <c r="F54" s="70" t="s">
        <v>38</v>
      </c>
      <c r="G54" s="77"/>
      <c r="H54" s="73"/>
      <c r="I54" s="5"/>
    </row>
    <row r="55">
      <c r="A55" s="5"/>
      <c r="B55" s="78" t="s">
        <v>39</v>
      </c>
      <c r="C55" s="79">
        <f>((C56+C57)-(C58+C59))</f>
        <v>0</v>
      </c>
      <c r="D55" s="80"/>
      <c r="E55" s="5"/>
      <c r="F55" s="78" t="s">
        <v>39</v>
      </c>
      <c r="G55" s="79">
        <f>(G56+G57)-(G58+G59)</f>
        <v>0</v>
      </c>
      <c r="H55" s="80"/>
      <c r="I55" s="5"/>
    </row>
    <row r="56">
      <c r="A56" s="5"/>
      <c r="B56" s="81" t="s">
        <v>40</v>
      </c>
      <c r="C56" s="82">
        <f>SUMIF(RECEITAS_2[OPERAÇÃO],"RECEBER POR VENDA VIA BANCO",RECEITAS_2[VALOR])+SUMIF(RECEITAS_2[OPERAÇÃO],"RECEBER PARCELA POR VENDA VIA BANCO",RECEITAS_2[VALOR])+SUMIF(RECEITAS_2[OPERAÇÃO],"RECEBER POR serviço VIA BANCO",RECEITAS_2[VALOR])+SUMIF(RECEITAS_2[OPERAÇÃO],"RECEBER PARCELA POR SERVIÇO VIA BANCO",RECEITAS_2[VALOR])</f>
        <v>0</v>
      </c>
      <c r="D56" s="80"/>
      <c r="E56" s="5"/>
      <c r="F56" s="81" t="s">
        <v>40</v>
      </c>
      <c r="G56" s="82">
        <f>SUMIF(RECEITAS_2[OPERAÇÃO],"RECEBER POR VENDA VIA CAIXA",RECEITAS_2[VALOR])+SUMIF(RECEITAS_2[OPERAÇÃO],"RECEBER PARCELA POR VENDA VIA CAIXA",RECEITAS_2[VALOR])+SUMIF(RECEITAS_2[OPERAÇÃO],"RECEBER POR serviço VIA CAIXA",RECEITAS_2[VALOR])+SUMIF(RECEITAS_2[OPERAÇÃO],"RECEBER PARCELA POR SERVIÇO VIA CAIXA",RECEITAS_2[VALOR])</f>
        <v>0</v>
      </c>
      <c r="H56" s="80"/>
      <c r="I56" s="5"/>
    </row>
    <row r="57">
      <c r="A57" s="5"/>
      <c r="B57" s="81" t="s">
        <v>41</v>
      </c>
      <c r="C57" s="82">
        <f>SUM(C61:C62)</f>
        <v>0</v>
      </c>
      <c r="D57" s="80"/>
      <c r="E57" s="5"/>
      <c r="F57" s="81" t="s">
        <v>41</v>
      </c>
      <c r="G57" s="82">
        <f>SUM(G61:G62)</f>
        <v>0</v>
      </c>
      <c r="H57" s="80"/>
      <c r="I57" s="5"/>
    </row>
    <row r="58">
      <c r="A58" s="5"/>
      <c r="B58" s="83" t="s">
        <v>42</v>
      </c>
      <c r="C58" s="84">
        <f>SUMIF(CUSTOS_E_DESPESAS_2[OPERAÇÃO],"PAGAR CUSTO COM BANCO",CUSTOS_E_DESPESAS_2[VALOR])+SUMIF(CUSTOS_E_DESPESAS_2[OPERAÇÃO],"PAGAR PARCELA DE CUSTO VIA BANCO",CUSTOS_E_DESPESAS_2[VALOR])+SUMIF(CUSTOS_E_DESPESAS_2[OPERAÇÃO],"PAGAR DESPESA COM BANCO",CUSTOS_E_DESPESAS_2[VALOR])+SUMIF(CUSTOS_E_DESPESAS_2[OPERAÇÃO],"PAGAR PARCELA DE DESPESA VIA BANCO",CUSTOS_E_DESPESAS_2[VALOR])</f>
        <v>0</v>
      </c>
      <c r="D58" s="80"/>
      <c r="E58" s="5"/>
      <c r="F58" s="83" t="s">
        <v>42</v>
      </c>
      <c r="G58" s="84">
        <f>SUMIF(CUSTOS_E_DESPESAS_2[OPERAÇÃO],"PAGAR CUSTO COM CAIXA",CUSTOS_E_DESPESAS_2[VALOR])+SUMIF(CUSTOS_E_DESPESAS_2[OPERAÇÃO],"PAGAR PARCELA DE CUSTO VIA CAIXA",CUSTOS_E_DESPESAS_2[VALOR])+SUMIF(CUSTOS_E_DESPESAS_2[OPERAÇÃO],"PAGAR DESPESA COM CAIXA",CUSTOS_E_DESPESAS_2[VALOR])+SUMIF(CUSTOS_E_DESPESAS_2[OPERAÇÃO],"PAGAR PARCELA DE DESPESA VIA CAIXA",CUSTOS_E_DESPESAS_2[VALOR])</f>
        <v>0</v>
      </c>
      <c r="H58" s="80"/>
      <c r="I58" s="5"/>
    </row>
    <row r="59" ht="27.0" customHeight="1">
      <c r="A59" s="85"/>
      <c r="B59" s="86" t="s">
        <v>43</v>
      </c>
      <c r="C59" s="87">
        <f>SUMIF(CUSTOS_E_DESPESAS_2[OPERAÇÃO],"RETIRADA DO BANCO",CUSTOS_E_DESPESAS_2[VALOR])</f>
        <v>0</v>
      </c>
      <c r="D59" s="80"/>
      <c r="E59" s="85"/>
      <c r="F59" s="86" t="s">
        <v>43</v>
      </c>
      <c r="G59" s="87">
        <f>SUMIF(CUSTOS_E_DESPESAS_2[OPERAÇÃO],"RETIRADA DO CAIXA",CUSTOS_E_DESPESAS_2[VALOR])</f>
        <v>0</v>
      </c>
      <c r="H59" s="80"/>
      <c r="I59" s="85"/>
    </row>
    <row r="60">
      <c r="A60" s="5"/>
      <c r="B60" s="88" t="s">
        <v>44</v>
      </c>
      <c r="C60" s="89"/>
      <c r="D60" s="90"/>
      <c r="E60" s="5"/>
      <c r="F60" s="88" t="s">
        <v>44</v>
      </c>
      <c r="G60" s="89"/>
      <c r="H60" s="90"/>
      <c r="I60" s="38"/>
    </row>
    <row r="61">
      <c r="A61" s="5"/>
      <c r="B61" s="91"/>
      <c r="C61" s="92"/>
      <c r="D61" s="93"/>
      <c r="E61" s="94"/>
      <c r="F61" s="95"/>
      <c r="G61" s="96"/>
      <c r="H61" s="97"/>
      <c r="I61" s="38"/>
    </row>
    <row r="62" ht="15.75" customHeight="1">
      <c r="A62" s="5"/>
      <c r="B62" s="98"/>
      <c r="C62" s="99"/>
      <c r="D62" s="100"/>
      <c r="E62" s="5"/>
      <c r="F62" s="101"/>
      <c r="G62" s="102"/>
      <c r="H62" s="100"/>
      <c r="I62" s="5"/>
    </row>
    <row r="63" ht="15.75" customHeight="1">
      <c r="A63" s="5"/>
      <c r="B63" s="5"/>
      <c r="C63" s="5"/>
      <c r="D63" s="103"/>
      <c r="E63" s="5"/>
      <c r="F63" s="5"/>
      <c r="G63" s="5"/>
      <c r="H63" s="5"/>
      <c r="I63" s="5"/>
    </row>
    <row r="64" ht="15.75" customHeight="1">
      <c r="A64" s="5"/>
      <c r="B64" s="5"/>
      <c r="C64" s="5"/>
      <c r="D64" s="104"/>
      <c r="E64" s="5"/>
      <c r="F64" s="105"/>
      <c r="G64" s="5"/>
      <c r="H64" s="5"/>
      <c r="I64" s="5"/>
    </row>
    <row r="65" ht="15.75" customHeight="1">
      <c r="A65" s="5"/>
      <c r="B65" s="5"/>
      <c r="C65" s="5"/>
      <c r="D65" s="104"/>
      <c r="E65" s="5"/>
      <c r="F65" s="5"/>
      <c r="G65" s="5"/>
      <c r="H65" s="5"/>
      <c r="I65" s="5"/>
    </row>
    <row r="66" ht="15.75" customHeight="1">
      <c r="A66" s="5"/>
      <c r="B66" s="5"/>
      <c r="C66" s="5"/>
      <c r="D66" s="104"/>
      <c r="E66" s="5"/>
      <c r="F66" s="5"/>
      <c r="G66" s="5"/>
      <c r="H66" s="5"/>
      <c r="I66" s="5"/>
    </row>
    <row r="67" ht="15.75" customHeight="1">
      <c r="A67" s="5"/>
      <c r="B67" s="5"/>
      <c r="C67" s="5"/>
      <c r="D67" s="104"/>
      <c r="E67" s="5"/>
      <c r="F67" s="5"/>
      <c r="G67" s="5"/>
      <c r="H67" s="5"/>
      <c r="I67" s="5"/>
    </row>
    <row r="68" ht="15.75" customHeight="1">
      <c r="A68" s="5"/>
      <c r="B68" s="5"/>
      <c r="C68" s="5"/>
      <c r="D68" s="104"/>
      <c r="E68" s="5"/>
      <c r="F68" s="5"/>
      <c r="G68" s="5"/>
      <c r="H68" s="5"/>
      <c r="I68" s="5"/>
    </row>
    <row r="69" ht="15.75" customHeight="1">
      <c r="A69" s="5"/>
      <c r="B69" s="5"/>
      <c r="C69" s="5"/>
      <c r="D69" s="104"/>
      <c r="E69" s="5"/>
      <c r="F69" s="5"/>
      <c r="G69" s="5"/>
      <c r="H69" s="5"/>
      <c r="I69" s="5"/>
    </row>
    <row r="70" ht="15.75" customHeight="1">
      <c r="A70" s="5"/>
      <c r="B70" s="5"/>
      <c r="C70" s="5"/>
      <c r="D70" s="104"/>
      <c r="E70" s="5"/>
      <c r="F70" s="5"/>
      <c r="G70" s="5"/>
      <c r="H70" s="5"/>
      <c r="I70" s="5"/>
    </row>
    <row r="71" ht="15.75" customHeight="1">
      <c r="A71" s="5"/>
      <c r="B71" s="5"/>
      <c r="C71" s="5"/>
      <c r="D71" s="104"/>
      <c r="E71" s="5"/>
      <c r="F71" s="5"/>
      <c r="G71" s="5"/>
      <c r="H71" s="5"/>
      <c r="I71" s="5"/>
    </row>
    <row r="72" ht="15.75" customHeight="1">
      <c r="A72" s="5"/>
      <c r="B72" s="5"/>
      <c r="C72" s="5"/>
      <c r="D72" s="104"/>
      <c r="E72" s="5"/>
      <c r="F72" s="5"/>
      <c r="G72" s="5"/>
      <c r="H72" s="5"/>
      <c r="I72" s="5"/>
    </row>
    <row r="73" ht="15.75" customHeight="1">
      <c r="A73" s="5"/>
      <c r="B73" s="5"/>
      <c r="C73" s="5"/>
      <c r="D73" s="104"/>
      <c r="E73" s="5"/>
      <c r="F73" s="5"/>
      <c r="G73" s="5"/>
      <c r="H73" s="5"/>
      <c r="I73" s="5"/>
    </row>
    <row r="74" ht="15.75" customHeight="1">
      <c r="A74" s="5"/>
      <c r="B74" s="5"/>
      <c r="C74" s="5"/>
      <c r="D74" s="104"/>
      <c r="E74" s="5"/>
      <c r="F74" s="5"/>
      <c r="G74" s="5"/>
      <c r="H74" s="5"/>
      <c r="I74" s="104"/>
    </row>
    <row r="75" ht="15.75" customHeight="1">
      <c r="A75" s="5"/>
      <c r="B75" s="5"/>
      <c r="C75" s="5"/>
      <c r="D75" s="104"/>
      <c r="E75" s="5"/>
      <c r="F75" s="5"/>
      <c r="G75" s="5"/>
      <c r="H75" s="5"/>
      <c r="I75" s="104"/>
    </row>
    <row r="76" ht="15.75" customHeight="1">
      <c r="A76" s="5"/>
      <c r="B76" s="5"/>
      <c r="C76" s="5"/>
      <c r="D76" s="104"/>
      <c r="E76" s="5"/>
      <c r="F76" s="5"/>
      <c r="G76" s="5"/>
      <c r="H76" s="5"/>
      <c r="I76" s="104"/>
    </row>
    <row r="77" ht="15.75" customHeight="1">
      <c r="A77" s="5"/>
      <c r="B77" s="5"/>
      <c r="C77" s="5"/>
      <c r="D77" s="104"/>
      <c r="E77" s="5"/>
      <c r="F77" s="5"/>
      <c r="G77" s="5"/>
      <c r="H77" s="5"/>
      <c r="I77" s="104"/>
    </row>
    <row r="78" ht="15.75" customHeight="1">
      <c r="A78" s="5"/>
      <c r="B78" s="5"/>
      <c r="C78" s="5"/>
      <c r="D78" s="104"/>
      <c r="E78" s="5"/>
      <c r="F78" s="5"/>
      <c r="G78" s="5"/>
      <c r="H78" s="5"/>
      <c r="I78" s="104"/>
    </row>
    <row r="79" ht="15.75" customHeight="1">
      <c r="A79" s="5"/>
      <c r="B79" s="5"/>
      <c r="C79" s="5"/>
      <c r="D79" s="104"/>
      <c r="E79" s="5"/>
      <c r="F79" s="104"/>
      <c r="G79" s="104"/>
      <c r="H79" s="104"/>
      <c r="I79" s="104"/>
    </row>
    <row r="80" ht="15.75" customHeight="1">
      <c r="A80" s="5"/>
      <c r="B80" s="5"/>
      <c r="C80" s="5"/>
      <c r="D80" s="104"/>
      <c r="E80" s="5"/>
      <c r="F80" s="104"/>
      <c r="G80" s="104"/>
      <c r="H80" s="104"/>
      <c r="I80" s="104"/>
    </row>
    <row r="81" ht="15.75" customHeight="1">
      <c r="A81" s="5"/>
      <c r="B81" s="5"/>
      <c r="C81" s="5"/>
      <c r="D81" s="104"/>
      <c r="E81" s="5"/>
      <c r="F81" s="104"/>
      <c r="G81" s="104"/>
      <c r="H81" s="104"/>
      <c r="I81" s="104"/>
    </row>
    <row r="82" ht="15.75" customHeight="1">
      <c r="A82" s="5"/>
      <c r="B82" s="5"/>
      <c r="C82" s="5"/>
      <c r="D82" s="104"/>
      <c r="E82" s="5"/>
      <c r="F82" s="104"/>
      <c r="G82" s="104"/>
      <c r="H82" s="104"/>
      <c r="I82" s="104"/>
    </row>
    <row r="83" ht="15.75" customHeight="1">
      <c r="A83" s="5"/>
      <c r="B83" s="5"/>
      <c r="C83" s="5"/>
      <c r="D83" s="104"/>
      <c r="E83" s="5"/>
      <c r="F83" s="104"/>
      <c r="G83" s="104"/>
      <c r="H83" s="104"/>
      <c r="I83" s="104"/>
    </row>
    <row r="84" ht="15.75" customHeight="1">
      <c r="A84" s="5"/>
      <c r="B84" s="5"/>
      <c r="C84" s="5"/>
      <c r="D84" s="104"/>
      <c r="E84" s="5"/>
      <c r="F84" s="104"/>
      <c r="G84" s="104"/>
      <c r="H84" s="104"/>
      <c r="I84" s="104"/>
    </row>
    <row r="85" ht="15.75" customHeight="1">
      <c r="A85" s="5"/>
      <c r="B85" s="5"/>
      <c r="C85" s="5"/>
      <c r="D85" s="104"/>
      <c r="E85" s="5"/>
      <c r="F85" s="104"/>
      <c r="G85" s="104"/>
      <c r="H85" s="104"/>
      <c r="I85" s="104"/>
    </row>
    <row r="86" ht="15.75" customHeight="1">
      <c r="A86" s="5"/>
      <c r="B86" s="5"/>
      <c r="C86" s="5"/>
      <c r="D86" s="104"/>
      <c r="E86" s="5"/>
      <c r="F86" s="104"/>
      <c r="G86" s="104"/>
      <c r="H86" s="104"/>
      <c r="I86" s="104"/>
    </row>
  </sheetData>
  <mergeCells count="49">
    <mergeCell ref="C7:G7"/>
    <mergeCell ref="B12:C12"/>
    <mergeCell ref="B13:C13"/>
    <mergeCell ref="C22:D22"/>
    <mergeCell ref="B25:C25"/>
    <mergeCell ref="F25:G25"/>
    <mergeCell ref="F26:G26"/>
    <mergeCell ref="B26:C26"/>
    <mergeCell ref="B28:C28"/>
    <mergeCell ref="B29:C29"/>
    <mergeCell ref="B31:C31"/>
    <mergeCell ref="B32:C32"/>
    <mergeCell ref="B35:C35"/>
    <mergeCell ref="B36:C36"/>
    <mergeCell ref="F39:G39"/>
    <mergeCell ref="F41:G41"/>
    <mergeCell ref="F42:G42"/>
    <mergeCell ref="F45:G45"/>
    <mergeCell ref="F46:G46"/>
    <mergeCell ref="F28:G28"/>
    <mergeCell ref="F29:G29"/>
    <mergeCell ref="F31:G31"/>
    <mergeCell ref="F32:G32"/>
    <mergeCell ref="F35:G35"/>
    <mergeCell ref="F36:G36"/>
    <mergeCell ref="F38:G38"/>
    <mergeCell ref="B38:C38"/>
    <mergeCell ref="B39:C39"/>
    <mergeCell ref="B41:C41"/>
    <mergeCell ref="B42:C42"/>
    <mergeCell ref="C45:D45"/>
    <mergeCell ref="C46:D46"/>
    <mergeCell ref="B49:H49"/>
    <mergeCell ref="C55:D55"/>
    <mergeCell ref="C56:D56"/>
    <mergeCell ref="C57:D57"/>
    <mergeCell ref="C58:D58"/>
    <mergeCell ref="C59:D59"/>
    <mergeCell ref="G56:H56"/>
    <mergeCell ref="G57:H57"/>
    <mergeCell ref="G58:H58"/>
    <mergeCell ref="G59:H59"/>
    <mergeCell ref="B50:E50"/>
    <mergeCell ref="B51:C51"/>
    <mergeCell ref="D51:E51"/>
    <mergeCell ref="B52:C52"/>
    <mergeCell ref="B54:D54"/>
    <mergeCell ref="F54:H54"/>
    <mergeCell ref="G55:H55"/>
  </mergeCells>
  <conditionalFormatting sqref="B13:C13">
    <cfRule type="cellIs" dxfId="0" priority="1" operator="lessThan">
      <formula>1</formula>
    </cfRule>
  </conditionalFormatting>
  <conditionalFormatting sqref="G55:H55">
    <cfRule type="cellIs" dxfId="1" priority="2" operator="lessThan">
      <formula>1</formula>
    </cfRule>
  </conditionalFormatting>
  <conditionalFormatting sqref="C55:D55">
    <cfRule type="cellIs" dxfId="1" priority="3" operator="lessThan">
      <formula>1</formula>
    </cfRule>
  </conditionalFormatting>
  <dataValidations>
    <dataValidation type="list" allowBlank="1" showErrorMessage="1" sqref="C22">
      <formula1>"Hoje,Ultimos 7 dias,Ultimos 30 Dias,Esse Ano,Tudo"</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5.63"/>
    <col customWidth="1" min="2" max="2" width="37.63"/>
    <col customWidth="1" min="3" max="3" width="2.88"/>
    <col customWidth="1" min="4" max="4" width="37.63"/>
    <col customWidth="1" min="5" max="5" width="2.88"/>
    <col customWidth="1" min="6" max="6" width="37.63"/>
    <col customWidth="1" min="7" max="7" width="19.25"/>
  </cols>
  <sheetData>
    <row r="1" ht="15.75" customHeight="1">
      <c r="A1" s="106"/>
      <c r="B1" s="106"/>
      <c r="C1" s="106"/>
      <c r="D1" s="106"/>
      <c r="E1" s="106"/>
      <c r="F1" s="106"/>
      <c r="G1" s="106"/>
    </row>
    <row r="2" ht="15.75" customHeight="1">
      <c r="A2" s="106"/>
      <c r="B2" s="106"/>
      <c r="C2" s="106"/>
      <c r="D2" s="106"/>
      <c r="E2" s="106"/>
      <c r="F2" s="106"/>
      <c r="G2" s="106"/>
    </row>
    <row r="3" ht="15.75" customHeight="1">
      <c r="A3" s="106"/>
      <c r="B3" s="106"/>
      <c r="C3" s="106"/>
      <c r="D3" s="106"/>
      <c r="E3" s="106"/>
      <c r="F3" s="106"/>
      <c r="G3" s="106"/>
    </row>
    <row r="4" ht="15.75" customHeight="1">
      <c r="A4" s="106"/>
      <c r="B4" s="106"/>
      <c r="C4" s="106"/>
      <c r="D4" s="106"/>
      <c r="E4" s="106"/>
      <c r="F4" s="106"/>
      <c r="G4" s="106"/>
    </row>
    <row r="5" ht="15.75" customHeight="1">
      <c r="A5" s="106"/>
      <c r="B5" s="106"/>
      <c r="C5" s="106"/>
      <c r="D5" s="106"/>
      <c r="E5" s="106"/>
      <c r="F5" s="106"/>
      <c r="G5" s="106"/>
    </row>
    <row r="6" ht="15.75" customHeight="1">
      <c r="A6" s="106"/>
      <c r="B6" s="106"/>
      <c r="C6" s="107"/>
      <c r="D6" s="107"/>
      <c r="E6" s="107"/>
      <c r="F6" s="107"/>
      <c r="G6" s="106"/>
    </row>
    <row r="7">
      <c r="A7" s="108"/>
      <c r="B7" s="109" t="s">
        <v>45</v>
      </c>
      <c r="G7" s="108"/>
    </row>
    <row r="8" ht="15.75" customHeight="1">
      <c r="A8" s="106"/>
      <c r="B8" s="106"/>
      <c r="C8" s="106"/>
      <c r="D8" s="106"/>
      <c r="E8" s="106"/>
      <c r="F8" s="106"/>
      <c r="G8" s="106"/>
    </row>
    <row r="9" ht="15.75" customHeight="1">
      <c r="A9" s="110"/>
      <c r="B9" s="110"/>
      <c r="C9" s="110"/>
      <c r="D9" s="110"/>
      <c r="E9" s="110"/>
      <c r="F9" s="110"/>
      <c r="G9" s="110"/>
    </row>
    <row r="10">
      <c r="A10" s="111"/>
      <c r="B10" s="112" t="s">
        <v>46</v>
      </c>
      <c r="C10" s="111"/>
      <c r="D10" s="112" t="s">
        <v>47</v>
      </c>
      <c r="E10" s="111"/>
      <c r="F10" s="112" t="s">
        <v>48</v>
      </c>
      <c r="G10" s="111"/>
    </row>
    <row r="11" ht="26.25" customHeight="1">
      <c r="A11" s="110"/>
      <c r="B11" s="113"/>
      <c r="C11" s="114"/>
      <c r="D11" s="113"/>
      <c r="E11" s="110"/>
      <c r="F11" s="115"/>
      <c r="G11" s="110"/>
    </row>
    <row r="12" ht="15.75" customHeight="1">
      <c r="A12" s="110"/>
      <c r="B12" s="110"/>
      <c r="C12" s="110"/>
      <c r="D12" s="110"/>
      <c r="E12" s="110"/>
      <c r="F12" s="110"/>
      <c r="G12" s="110"/>
    </row>
    <row r="13" ht="15.75" customHeight="1">
      <c r="A13" s="110"/>
      <c r="B13" s="110"/>
      <c r="C13" s="110"/>
      <c r="D13" s="110"/>
      <c r="E13" s="110"/>
      <c r="F13" s="110"/>
      <c r="G13" s="110"/>
    </row>
    <row r="14">
      <c r="A14" s="111"/>
      <c r="B14" s="112" t="s">
        <v>49</v>
      </c>
      <c r="C14" s="111"/>
      <c r="D14" s="111"/>
      <c r="E14" s="111"/>
      <c r="F14" s="116"/>
      <c r="G14" s="111"/>
    </row>
    <row r="15" ht="26.25" customHeight="1">
      <c r="A15" s="110"/>
      <c r="B15" s="113"/>
      <c r="C15" s="110"/>
      <c r="D15" s="110"/>
      <c r="E15" s="110"/>
      <c r="F15" s="117"/>
      <c r="G15" s="114"/>
    </row>
    <row r="16" ht="15.75" customHeight="1">
      <c r="A16" s="106"/>
      <c r="B16" s="106"/>
      <c r="C16" s="106"/>
      <c r="D16" s="106"/>
      <c r="E16" s="106"/>
      <c r="F16" s="106"/>
      <c r="G16" s="106"/>
    </row>
    <row r="17" ht="15.75" customHeight="1">
      <c r="A17" s="106"/>
      <c r="B17" s="106"/>
      <c r="C17" s="106"/>
      <c r="D17" s="106"/>
      <c r="E17" s="106"/>
      <c r="F17" s="106"/>
      <c r="G17" s="106"/>
    </row>
    <row r="18" ht="21.75" customHeight="1">
      <c r="A18" s="106"/>
      <c r="B18" s="106"/>
      <c r="C18" s="106"/>
      <c r="D18" s="106"/>
      <c r="E18" s="106"/>
      <c r="F18" s="106"/>
      <c r="G18" s="106"/>
    </row>
    <row r="19" ht="15.75" customHeight="1">
      <c r="A19" s="106"/>
      <c r="B19" s="106"/>
      <c r="C19" s="106"/>
      <c r="D19" s="106"/>
      <c r="E19" s="106"/>
      <c r="F19" s="106"/>
      <c r="G19" s="118"/>
    </row>
    <row r="20" ht="27.75" customHeight="1">
      <c r="A20" s="106"/>
      <c r="B20" s="119" t="s">
        <v>50</v>
      </c>
      <c r="C20" s="106"/>
      <c r="D20" s="106"/>
      <c r="E20" s="106"/>
      <c r="F20" s="106"/>
      <c r="G20" s="106"/>
    </row>
    <row r="21" ht="44.25" customHeight="1">
      <c r="A21" s="106"/>
      <c r="B21" s="120" t="s">
        <v>51</v>
      </c>
      <c r="G21" s="106"/>
    </row>
    <row r="22" ht="48.75" customHeight="1">
      <c r="A22" s="106"/>
      <c r="B22" s="120" t="s">
        <v>52</v>
      </c>
      <c r="G22" s="106"/>
    </row>
    <row r="23" ht="60.75" customHeight="1">
      <c r="A23" s="106"/>
      <c r="B23" s="121" t="s">
        <v>53</v>
      </c>
      <c r="G23" s="106"/>
    </row>
    <row r="24" ht="15.75" customHeight="1">
      <c r="A24" s="106"/>
      <c r="B24" s="122"/>
      <c r="C24" s="123"/>
      <c r="D24" s="123"/>
      <c r="E24" s="123"/>
      <c r="F24" s="123"/>
      <c r="G24" s="106"/>
    </row>
    <row r="25" ht="15.75" customHeight="1">
      <c r="A25" s="106"/>
      <c r="B25" s="122"/>
      <c r="C25" s="123"/>
      <c r="D25" s="123"/>
      <c r="E25" s="123"/>
      <c r="F25" s="123"/>
      <c r="G25" s="106"/>
    </row>
    <row r="26" ht="15.75" customHeight="1">
      <c r="A26" s="106"/>
      <c r="B26" s="122"/>
      <c r="C26" s="123"/>
      <c r="D26" s="123"/>
      <c r="E26" s="123"/>
      <c r="F26" s="123"/>
      <c r="G26" s="106"/>
    </row>
    <row r="27" ht="15.75" customHeight="1">
      <c r="A27" s="106"/>
      <c r="B27" s="124"/>
      <c r="C27" s="106"/>
      <c r="D27" s="118"/>
      <c r="E27" s="106"/>
      <c r="F27" s="106"/>
      <c r="G27" s="106"/>
    </row>
    <row r="28" ht="15.75" customHeight="1">
      <c r="A28" s="106"/>
      <c r="B28" s="106"/>
      <c r="C28" s="106"/>
      <c r="D28" s="118"/>
      <c r="E28" s="106"/>
      <c r="F28" s="106"/>
      <c r="G28" s="106"/>
    </row>
  </sheetData>
  <mergeCells count="4">
    <mergeCell ref="B7:F7"/>
    <mergeCell ref="B21:F21"/>
    <mergeCell ref="B22:F22"/>
    <mergeCell ref="B23:F2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10" width="15.38"/>
    <col customWidth="1" min="11" max="11" width="12.5"/>
  </cols>
  <sheetData>
    <row r="1" ht="15.75" customHeight="1">
      <c r="A1" s="106"/>
      <c r="B1" s="106"/>
      <c r="C1" s="106"/>
      <c r="D1" s="106"/>
      <c r="E1" s="106"/>
      <c r="F1" s="106"/>
      <c r="G1" s="106"/>
      <c r="H1" s="106"/>
      <c r="I1" s="106"/>
      <c r="J1" s="106"/>
      <c r="K1" s="106"/>
    </row>
    <row r="2" ht="15.75" customHeight="1">
      <c r="A2" s="106"/>
      <c r="B2" s="106"/>
      <c r="C2" s="106"/>
      <c r="D2" s="106"/>
      <c r="E2" s="106"/>
      <c r="F2" s="106"/>
      <c r="G2" s="106"/>
      <c r="H2" s="106"/>
      <c r="I2" s="106"/>
      <c r="J2" s="106"/>
      <c r="K2" s="106"/>
    </row>
    <row r="3" ht="15.75" customHeight="1">
      <c r="A3" s="106"/>
      <c r="B3" s="106"/>
      <c r="C3" s="106"/>
      <c r="D3" s="106"/>
      <c r="E3" s="106"/>
      <c r="F3" s="106"/>
      <c r="G3" s="106"/>
      <c r="H3" s="106"/>
      <c r="I3" s="106"/>
      <c r="J3" s="106"/>
      <c r="K3" s="106"/>
    </row>
    <row r="4" ht="15.75" customHeight="1">
      <c r="A4" s="106"/>
      <c r="B4" s="106"/>
      <c r="C4" s="106"/>
      <c r="D4" s="106"/>
      <c r="E4" s="106"/>
      <c r="F4" s="106"/>
      <c r="G4" s="106"/>
      <c r="H4" s="106"/>
      <c r="I4" s="106"/>
      <c r="J4" s="106"/>
      <c r="K4" s="106"/>
    </row>
    <row r="5" ht="15.75" customHeight="1">
      <c r="A5" s="106"/>
      <c r="B5" s="106"/>
      <c r="C5" s="106"/>
      <c r="D5" s="106"/>
      <c r="E5" s="106"/>
      <c r="F5" s="106"/>
      <c r="G5" s="106"/>
      <c r="H5" s="106"/>
      <c r="I5" s="106"/>
      <c r="J5" s="106"/>
      <c r="K5" s="106"/>
    </row>
    <row r="6" ht="15.75" customHeight="1">
      <c r="A6" s="106"/>
      <c r="B6" s="106"/>
      <c r="C6" s="107"/>
      <c r="D6" s="107"/>
      <c r="E6" s="107"/>
      <c r="F6" s="107"/>
      <c r="G6" s="106"/>
      <c r="H6" s="106"/>
      <c r="I6" s="106"/>
      <c r="J6" s="106"/>
      <c r="K6" s="106"/>
    </row>
    <row r="7">
      <c r="A7" s="108"/>
      <c r="B7" s="109" t="s">
        <v>54</v>
      </c>
      <c r="J7" s="108"/>
      <c r="K7" s="108"/>
    </row>
    <row r="8" ht="15.75" customHeight="1">
      <c r="A8" s="106"/>
      <c r="B8" s="106"/>
      <c r="C8" s="106"/>
      <c r="D8" s="106"/>
      <c r="E8" s="106"/>
      <c r="F8" s="125"/>
      <c r="G8" s="106"/>
      <c r="H8" s="106"/>
      <c r="I8" s="106"/>
      <c r="J8" s="106"/>
      <c r="K8" s="106"/>
    </row>
    <row r="9" ht="15.75" customHeight="1">
      <c r="A9" s="106"/>
      <c r="B9" s="106"/>
      <c r="C9" s="106"/>
      <c r="D9" s="106"/>
      <c r="E9" s="106"/>
      <c r="F9" s="106"/>
      <c r="G9" s="108"/>
      <c r="H9" s="108"/>
      <c r="I9" s="108"/>
      <c r="J9" s="108"/>
      <c r="K9" s="108"/>
    </row>
    <row r="10" ht="15.75" customHeight="1">
      <c r="A10" s="106"/>
      <c r="B10" s="112" t="s">
        <v>55</v>
      </c>
      <c r="C10" s="106"/>
      <c r="D10" s="106"/>
      <c r="E10" s="112" t="s">
        <v>56</v>
      </c>
      <c r="F10" s="106"/>
      <c r="G10" s="106"/>
      <c r="H10" s="112" t="s">
        <v>57</v>
      </c>
      <c r="J10" s="106"/>
      <c r="K10" s="106"/>
    </row>
    <row r="11" ht="26.25" customHeight="1">
      <c r="A11" s="110"/>
      <c r="B11" s="126"/>
      <c r="C11" s="73"/>
      <c r="D11" s="110"/>
      <c r="E11" s="127"/>
      <c r="F11" s="128"/>
      <c r="G11" s="110"/>
      <c r="H11" s="127"/>
      <c r="I11" s="128"/>
      <c r="J11" s="110"/>
      <c r="K11" s="110"/>
    </row>
    <row r="12" ht="15.75" customHeight="1">
      <c r="A12" s="106"/>
      <c r="B12" s="106"/>
      <c r="C12" s="106"/>
      <c r="D12" s="106"/>
      <c r="E12" s="129" t="s">
        <v>58</v>
      </c>
      <c r="G12" s="129"/>
      <c r="H12" s="129" t="s">
        <v>59</v>
      </c>
      <c r="K12" s="129"/>
    </row>
    <row r="13" ht="15.75" customHeight="1">
      <c r="A13" s="106"/>
      <c r="B13" s="106"/>
      <c r="C13" s="106"/>
      <c r="D13" s="106"/>
      <c r="G13" s="129"/>
      <c r="K13" s="129"/>
    </row>
    <row r="14" ht="15.75" customHeight="1">
      <c r="A14" s="106"/>
      <c r="B14" s="112" t="s">
        <v>60</v>
      </c>
      <c r="C14" s="106"/>
      <c r="D14" s="106"/>
      <c r="E14" s="112" t="s">
        <v>61</v>
      </c>
      <c r="F14" s="106"/>
      <c r="G14" s="106"/>
      <c r="H14" s="112" t="s">
        <v>62</v>
      </c>
      <c r="I14" s="106"/>
      <c r="J14" s="106"/>
      <c r="K14" s="106"/>
    </row>
    <row r="15" ht="26.25" customHeight="1">
      <c r="A15" s="110"/>
      <c r="B15" s="130"/>
      <c r="C15" s="73"/>
      <c r="D15" s="110"/>
      <c r="E15" s="131"/>
      <c r="F15" s="73"/>
      <c r="G15" s="114"/>
      <c r="H15" s="127"/>
      <c r="I15" s="128"/>
      <c r="J15" s="114"/>
      <c r="K15" s="114"/>
    </row>
    <row r="16" ht="15.75" customHeight="1">
      <c r="A16" s="106"/>
      <c r="B16" s="106"/>
      <c r="C16" s="124"/>
      <c r="D16" s="106"/>
      <c r="E16" s="106"/>
      <c r="F16" s="106"/>
      <c r="G16" s="106"/>
      <c r="H16" s="129" t="s">
        <v>63</v>
      </c>
      <c r="K16" s="106"/>
    </row>
    <row r="17" ht="15.75" customHeight="1">
      <c r="A17" s="106"/>
      <c r="B17" s="106"/>
      <c r="C17" s="106"/>
      <c r="D17" s="106"/>
      <c r="E17" s="106"/>
      <c r="F17" s="106"/>
      <c r="G17" s="106"/>
      <c r="K17" s="106"/>
    </row>
    <row r="18" ht="15.75" customHeight="1">
      <c r="A18" s="106"/>
      <c r="B18" s="112" t="s">
        <v>64</v>
      </c>
      <c r="E18" s="112" t="s">
        <v>65</v>
      </c>
      <c r="F18" s="106"/>
      <c r="G18" s="106"/>
      <c r="H18" s="112" t="s">
        <v>66</v>
      </c>
      <c r="I18" s="106"/>
      <c r="J18" s="106"/>
      <c r="K18" s="106"/>
    </row>
    <row r="19" ht="26.25" customHeight="1">
      <c r="A19" s="110"/>
      <c r="B19" s="130"/>
      <c r="C19" s="73"/>
      <c r="D19" s="110"/>
      <c r="E19" s="131"/>
      <c r="F19" s="73"/>
      <c r="G19" s="110"/>
      <c r="H19" s="131"/>
      <c r="I19" s="73"/>
      <c r="J19" s="110"/>
      <c r="K19" s="110"/>
    </row>
    <row r="20" ht="55.5" customHeight="1">
      <c r="A20" s="106"/>
      <c r="B20" s="106"/>
      <c r="C20" s="106"/>
      <c r="D20" s="106"/>
      <c r="E20" s="106"/>
      <c r="F20" s="106"/>
      <c r="G20" s="106"/>
      <c r="H20" s="106"/>
      <c r="I20" s="106"/>
      <c r="J20" s="106"/>
      <c r="K20" s="106"/>
    </row>
    <row r="21">
      <c r="A21" s="106"/>
      <c r="B21" s="132" t="s">
        <v>67</v>
      </c>
      <c r="J21" s="133"/>
      <c r="K21" s="106"/>
    </row>
    <row r="22">
      <c r="A22" s="106"/>
      <c r="B22" s="106"/>
      <c r="C22" s="106"/>
      <c r="D22" s="106"/>
      <c r="E22" s="106"/>
      <c r="F22" s="106"/>
      <c r="G22" s="106"/>
      <c r="H22" s="106"/>
      <c r="I22" s="106"/>
      <c r="J22" s="106"/>
      <c r="K22" s="106"/>
    </row>
    <row r="23">
      <c r="A23" s="106"/>
      <c r="B23" s="106"/>
      <c r="C23" s="106"/>
      <c r="D23" s="106"/>
      <c r="E23" s="106"/>
      <c r="F23" s="106"/>
      <c r="G23" s="118"/>
      <c r="H23" s="118"/>
      <c r="I23" s="118"/>
      <c r="J23" s="118"/>
      <c r="K23" s="118"/>
    </row>
    <row r="24" ht="22.5" customHeight="1">
      <c r="A24" s="134"/>
      <c r="B24" s="135" t="s">
        <v>68</v>
      </c>
      <c r="C24" s="135" t="s">
        <v>69</v>
      </c>
      <c r="D24" s="136" t="s">
        <v>70</v>
      </c>
      <c r="E24" s="135" t="s">
        <v>71</v>
      </c>
      <c r="F24" s="135" t="s">
        <v>72</v>
      </c>
      <c r="G24" s="136" t="s">
        <v>73</v>
      </c>
      <c r="H24" s="136" t="s">
        <v>74</v>
      </c>
      <c r="I24" s="136" t="s">
        <v>75</v>
      </c>
      <c r="J24" s="135" t="s">
        <v>76</v>
      </c>
      <c r="K24" s="137"/>
    </row>
    <row r="25" ht="22.5" customHeight="1">
      <c r="A25" s="106"/>
      <c r="B25" s="138"/>
      <c r="C25" s="139"/>
      <c r="D25" s="140"/>
      <c r="E25" s="141"/>
      <c r="F25" s="140"/>
      <c r="G25" s="142"/>
      <c r="H25" s="143"/>
      <c r="I25" s="143"/>
      <c r="J25" s="143"/>
      <c r="K25" s="106"/>
    </row>
    <row r="26">
      <c r="A26" s="106"/>
      <c r="B26" s="106"/>
      <c r="C26" s="106"/>
      <c r="D26" s="106"/>
      <c r="E26" s="106"/>
      <c r="F26" s="106"/>
      <c r="G26" s="118"/>
      <c r="H26" s="118"/>
      <c r="I26" s="118"/>
      <c r="J26" s="118"/>
      <c r="K26" s="106"/>
    </row>
    <row r="27">
      <c r="A27" s="106"/>
      <c r="B27" s="106"/>
      <c r="C27" s="106"/>
      <c r="D27" s="106"/>
      <c r="E27" s="106"/>
      <c r="F27" s="106"/>
      <c r="G27" s="118"/>
      <c r="H27" s="118"/>
      <c r="I27" s="118"/>
      <c r="J27" s="118"/>
      <c r="K27" s="106"/>
    </row>
    <row r="28">
      <c r="A28" s="106"/>
      <c r="B28" s="106"/>
      <c r="C28" s="106"/>
      <c r="D28" s="106"/>
      <c r="E28" s="106"/>
      <c r="F28" s="106"/>
      <c r="G28" s="118"/>
      <c r="H28" s="118"/>
      <c r="I28" s="118"/>
      <c r="J28" s="118"/>
      <c r="K28" s="106"/>
    </row>
    <row r="29">
      <c r="A29" s="106"/>
      <c r="B29" s="106"/>
      <c r="C29" s="106"/>
      <c r="D29" s="106"/>
      <c r="E29" s="106"/>
      <c r="F29" s="106"/>
      <c r="G29" s="118"/>
      <c r="H29" s="118"/>
      <c r="I29" s="118"/>
      <c r="J29" s="118"/>
      <c r="K29" s="106"/>
    </row>
    <row r="30">
      <c r="A30" s="106"/>
      <c r="B30" s="106"/>
      <c r="C30" s="106"/>
      <c r="D30" s="106"/>
      <c r="E30" s="106"/>
      <c r="F30" s="106"/>
      <c r="G30" s="106"/>
      <c r="H30" s="106"/>
      <c r="I30" s="106"/>
      <c r="J30" s="106"/>
      <c r="K30" s="106"/>
    </row>
    <row r="31">
      <c r="A31" s="106"/>
      <c r="B31" s="106"/>
      <c r="C31" s="124"/>
      <c r="D31" s="124"/>
      <c r="E31" s="129"/>
      <c r="F31" s="106"/>
      <c r="G31" s="106"/>
      <c r="H31" s="106"/>
      <c r="I31" s="106"/>
      <c r="J31" s="106"/>
      <c r="K31" s="106"/>
    </row>
    <row r="32">
      <c r="A32" s="106"/>
      <c r="B32" s="106"/>
      <c r="C32" s="106"/>
      <c r="E32" s="129"/>
      <c r="F32" s="106"/>
      <c r="G32" s="106"/>
      <c r="H32" s="106"/>
      <c r="I32" s="106"/>
      <c r="J32" s="106"/>
      <c r="K32" s="106"/>
    </row>
    <row r="33">
      <c r="A33" s="106"/>
      <c r="B33" s="106"/>
      <c r="C33" s="106"/>
      <c r="D33" s="124"/>
      <c r="E33" s="129"/>
      <c r="F33" s="106"/>
      <c r="G33" s="106"/>
      <c r="H33" s="106"/>
      <c r="I33" s="106"/>
      <c r="J33" s="106"/>
      <c r="K33" s="106"/>
    </row>
    <row r="34">
      <c r="A34" s="106"/>
      <c r="B34" s="106"/>
      <c r="C34" s="106"/>
      <c r="D34" s="124"/>
      <c r="E34" s="129"/>
      <c r="F34" s="106"/>
      <c r="G34" s="106"/>
      <c r="H34" s="106"/>
      <c r="I34" s="106"/>
      <c r="J34" s="106"/>
      <c r="K34" s="106"/>
    </row>
    <row r="35">
      <c r="A35" s="106"/>
      <c r="B35" s="106"/>
      <c r="C35" s="106"/>
      <c r="D35" s="124"/>
      <c r="E35" s="129"/>
      <c r="F35" s="106"/>
      <c r="G35" s="106"/>
      <c r="H35" s="106"/>
      <c r="I35" s="106"/>
      <c r="J35" s="106"/>
      <c r="K35" s="106"/>
    </row>
    <row r="36">
      <c r="A36" s="106"/>
      <c r="B36" s="106"/>
      <c r="C36" s="106"/>
      <c r="D36" s="124"/>
      <c r="E36" s="129"/>
      <c r="F36" s="106"/>
      <c r="G36" s="106"/>
      <c r="H36" s="106"/>
      <c r="I36" s="106"/>
      <c r="J36" s="106"/>
      <c r="K36" s="106"/>
    </row>
    <row r="37">
      <c r="A37" s="106"/>
      <c r="B37" s="106"/>
      <c r="C37" s="106"/>
      <c r="D37" s="124"/>
      <c r="E37" s="129"/>
      <c r="F37" s="106"/>
      <c r="G37" s="106"/>
      <c r="H37" s="106"/>
      <c r="I37" s="106"/>
      <c r="J37" s="106"/>
      <c r="K37" s="106"/>
    </row>
    <row r="38">
      <c r="A38" s="106"/>
      <c r="B38" s="106"/>
      <c r="C38" s="106"/>
      <c r="D38" s="124"/>
      <c r="E38" s="129"/>
      <c r="F38" s="106"/>
      <c r="G38" s="106"/>
      <c r="H38" s="106"/>
      <c r="I38" s="106"/>
      <c r="J38" s="106"/>
      <c r="K38" s="106"/>
    </row>
  </sheetData>
  <customSheetViews>
    <customSheetView guid="{C3EDA4E3-5E45-4DF6-B3EE-5D17A5E5B664}" filter="1" showAutoFilter="1">
      <autoFilter ref="$B$24:$J$25"/>
    </customSheetView>
  </customSheetViews>
  <mergeCells count="17">
    <mergeCell ref="B7:I7"/>
    <mergeCell ref="H10:I10"/>
    <mergeCell ref="B11:C11"/>
    <mergeCell ref="E11:F11"/>
    <mergeCell ref="H11:I11"/>
    <mergeCell ref="E12:F13"/>
    <mergeCell ref="H12:J13"/>
    <mergeCell ref="H19:I19"/>
    <mergeCell ref="B21:I21"/>
    <mergeCell ref="D31:D32"/>
    <mergeCell ref="B15:C15"/>
    <mergeCell ref="E15:F15"/>
    <mergeCell ref="H15:I15"/>
    <mergeCell ref="H16:J17"/>
    <mergeCell ref="B18:D18"/>
    <mergeCell ref="B19:C19"/>
    <mergeCell ref="E19:F19"/>
  </mergeCells>
  <dataValidations>
    <dataValidation type="list" allowBlank="1" showErrorMessage="1" sqref="H11">
      <formula1>ESTOQUE[PRODUTO]</formula1>
    </dataValidation>
    <dataValidation type="list" allowBlank="1" sqref="E11">
      <formula1>"RECEBER DEPOIS (VENDA),RECEBER POR VENDA VIA CAIXA,RECEBER POR VENDA VIA BANCO,RECEBER PARCELA POR VENDA VIA CAIXA,RECEBER PARCELA POR VENDA VIA BANCO,RECEBER DEPOIS (SERVIÇO),RECEBER POR SERVIÇO VIA CAIXA,RECEBER POR SERVIÇO VIA BANCO,RECEBER PARCELA POR"&amp;" SERVIÇO VIA CAIXA,RECEBER PARCELA POR SERVIÇO VIA BANCO"</formula1>
    </dataValidation>
    <dataValidation type="list" allowBlank="1" showErrorMessage="1" sqref="H15">
      <formula1>Clientes_2[NOME]</formula1>
    </dataValidation>
    <dataValidation type="list" allowBlank="1" sqref="C25">
      <formula1>"RECEBER DEPOIS (VENDA),RECEBER POR VENDA VIA CAIXA,RECEBER POR VENDA VIA BANCO,RECEBER DEPOIS (SERVIÇO),RECEBER POR SERVIÇO VIA CAIXA,RECEBER POR SERVIÇO VIA BANCO,RECEBER PARCELA POR VENDA VIA CAIXA,RECEBER PARCELA POR VENDA VIA BANCO,RECEBER PARCELA POR"&amp;" SERVIÇO VIA CAIXA,RECEBER PARCELA POR SERVIÇO VIA BANCO,PAGAR DEPOIS (CUSTO), PAGAR CUSTO COM CAIXA, PAGAR CUSTO COM BANCO,PAGAR DEPOIS (DESPESA), PAGAR DESPESA COM CAIXA, PAGAR DESPESA COM BANCO,PAGAR PARCELA DE CUSTO VIA CAIXA,PAGAR PARCELA DE CUSTO VI"&amp;"A BANCO,PAGAR PARCELA DE DESPESA VIA CAIXA,PAGAR PARCELA DE DESPESA VIA BANCO"</formula1>
    </dataValidation>
    <dataValidation type="custom" allowBlank="1" showDropDown="1" sqref="J25">
      <formula1>OR(NOT(ISERROR(DATEVALUE(J25))), AND(ISNUMBER(J25), LEFT(CELL("format", J25))="D"))</formula1>
    </dataValidation>
    <dataValidation type="custom" allowBlank="1" showDropDown="1" sqref="E25 G25">
      <formula1>AND(ISNUMBER(E25),(NOT(OR(NOT(ISERROR(DATEVALUE(E25))), AND(ISNUMBER(E25), LEFT(CELL("format", E25))="D")))))</formula1>
    </dataValidation>
  </dataValidation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10" width="15.38"/>
    <col customWidth="1" min="11" max="11" width="12.5"/>
  </cols>
  <sheetData>
    <row r="1" ht="15.75" customHeight="1">
      <c r="A1" s="106"/>
      <c r="B1" s="106"/>
      <c r="C1" s="106"/>
      <c r="D1" s="106"/>
      <c r="E1" s="106"/>
      <c r="F1" s="106"/>
      <c r="G1" s="106"/>
      <c r="H1" s="106"/>
      <c r="I1" s="106"/>
      <c r="J1" s="106"/>
      <c r="K1" s="106"/>
    </row>
    <row r="2" ht="15.75" customHeight="1">
      <c r="A2" s="106"/>
      <c r="B2" s="106"/>
      <c r="C2" s="106"/>
      <c r="D2" s="106"/>
      <c r="E2" s="106"/>
      <c r="F2" s="106"/>
      <c r="G2" s="106"/>
      <c r="H2" s="106"/>
      <c r="I2" s="106"/>
      <c r="J2" s="106"/>
      <c r="K2" s="106"/>
    </row>
    <row r="3" ht="15.75" customHeight="1">
      <c r="A3" s="106"/>
      <c r="B3" s="106"/>
      <c r="C3" s="106"/>
      <c r="D3" s="106"/>
      <c r="E3" s="106"/>
      <c r="F3" s="106"/>
      <c r="G3" s="106"/>
      <c r="H3" s="106"/>
      <c r="I3" s="106"/>
      <c r="J3" s="106"/>
      <c r="K3" s="106"/>
    </row>
    <row r="4" ht="15.75" customHeight="1">
      <c r="A4" s="106"/>
      <c r="B4" s="106"/>
      <c r="C4" s="106"/>
      <c r="D4" s="106"/>
      <c r="E4" s="106"/>
      <c r="F4" s="106"/>
      <c r="G4" s="106"/>
      <c r="H4" s="106"/>
      <c r="I4" s="106"/>
      <c r="J4" s="106"/>
      <c r="K4" s="106"/>
    </row>
    <row r="5" ht="15.75" customHeight="1">
      <c r="A5" s="106"/>
      <c r="B5" s="106"/>
      <c r="C5" s="106"/>
      <c r="D5" s="106"/>
      <c r="E5" s="106"/>
      <c r="F5" s="106"/>
      <c r="G5" s="106"/>
      <c r="H5" s="106"/>
      <c r="I5" s="106"/>
      <c r="J5" s="106"/>
      <c r="K5" s="106"/>
    </row>
    <row r="6" ht="15.75" customHeight="1">
      <c r="A6" s="106"/>
      <c r="B6" s="106"/>
      <c r="C6" s="107"/>
      <c r="D6" s="107"/>
      <c r="E6" s="107"/>
      <c r="F6" s="107"/>
      <c r="G6" s="106"/>
      <c r="H6" s="106"/>
      <c r="I6" s="106"/>
      <c r="J6" s="106"/>
      <c r="K6" s="106"/>
    </row>
    <row r="7">
      <c r="A7" s="108"/>
      <c r="B7" s="144" t="s">
        <v>77</v>
      </c>
      <c r="J7" s="108"/>
      <c r="K7" s="108"/>
    </row>
    <row r="8" ht="15.75" customHeight="1">
      <c r="A8" s="106"/>
      <c r="B8" s="106"/>
      <c r="C8" s="106"/>
      <c r="D8" s="106"/>
      <c r="E8" s="106"/>
      <c r="F8" s="125"/>
      <c r="G8" s="106"/>
      <c r="H8" s="106"/>
      <c r="I8" s="106"/>
      <c r="J8" s="106"/>
      <c r="K8" s="106"/>
    </row>
    <row r="9" ht="15.75" customHeight="1">
      <c r="A9" s="106"/>
      <c r="B9" s="106"/>
      <c r="C9" s="106"/>
      <c r="D9" s="106"/>
      <c r="E9" s="106"/>
      <c r="F9" s="106"/>
      <c r="G9" s="108"/>
      <c r="H9" s="108"/>
      <c r="I9" s="108"/>
      <c r="J9" s="108"/>
      <c r="K9" s="108"/>
    </row>
    <row r="10" ht="15.75" customHeight="1">
      <c r="A10" s="106"/>
      <c r="B10" s="112" t="s">
        <v>55</v>
      </c>
      <c r="C10" s="106"/>
      <c r="D10" s="106"/>
      <c r="E10" s="112" t="s">
        <v>56</v>
      </c>
      <c r="F10" s="106"/>
      <c r="G10" s="106"/>
      <c r="H10" s="112" t="s">
        <v>60</v>
      </c>
      <c r="I10" s="112"/>
      <c r="J10" s="106"/>
      <c r="K10" s="106"/>
    </row>
    <row r="11" ht="26.25" customHeight="1">
      <c r="A11" s="110"/>
      <c r="B11" s="126"/>
      <c r="C11" s="73"/>
      <c r="D11" s="110"/>
      <c r="E11" s="145"/>
      <c r="F11" s="128"/>
      <c r="G11" s="110"/>
      <c r="H11" s="130"/>
      <c r="I11" s="73"/>
      <c r="J11" s="110"/>
      <c r="K11" s="110"/>
    </row>
    <row r="12" ht="15.75" customHeight="1">
      <c r="A12" s="106"/>
      <c r="B12" s="106"/>
      <c r="C12" s="106"/>
      <c r="D12" s="106"/>
      <c r="E12" s="129" t="s">
        <v>78</v>
      </c>
      <c r="G12" s="106"/>
      <c r="H12" s="106"/>
      <c r="I12" s="106"/>
      <c r="J12" s="129"/>
      <c r="K12" s="129"/>
    </row>
    <row r="13" ht="15.75" customHeight="1">
      <c r="A13" s="106"/>
      <c r="B13" s="106"/>
      <c r="C13" s="106"/>
      <c r="D13" s="106"/>
      <c r="G13" s="106"/>
      <c r="H13" s="106"/>
      <c r="I13" s="106"/>
      <c r="J13" s="129"/>
      <c r="K13" s="129"/>
    </row>
    <row r="14" ht="15.75" customHeight="1">
      <c r="A14" s="106"/>
      <c r="B14" s="112" t="s">
        <v>79</v>
      </c>
      <c r="C14" s="106"/>
      <c r="D14" s="106"/>
      <c r="E14" s="112" t="s">
        <v>66</v>
      </c>
      <c r="F14" s="106"/>
      <c r="G14" s="106"/>
      <c r="H14" s="106"/>
      <c r="I14" s="106"/>
      <c r="J14" s="106"/>
      <c r="K14" s="106"/>
    </row>
    <row r="15" ht="26.25" customHeight="1">
      <c r="A15" s="110"/>
      <c r="B15" s="131"/>
      <c r="C15" s="73"/>
      <c r="D15" s="110"/>
      <c r="E15" s="131"/>
      <c r="F15" s="73"/>
      <c r="G15" s="110"/>
      <c r="H15" s="110"/>
      <c r="I15" s="110"/>
      <c r="J15" s="114"/>
      <c r="K15" s="114"/>
    </row>
    <row r="16" ht="55.5" customHeight="1">
      <c r="A16" s="106"/>
      <c r="B16" s="106"/>
      <c r="C16" s="106"/>
      <c r="D16" s="106"/>
      <c r="E16" s="106"/>
      <c r="F16" s="106"/>
      <c r="G16" s="106"/>
      <c r="H16" s="106"/>
      <c r="I16" s="106"/>
      <c r="J16" s="106"/>
      <c r="K16" s="106"/>
    </row>
    <row r="17">
      <c r="A17" s="106"/>
      <c r="B17" s="132" t="s">
        <v>80</v>
      </c>
      <c r="K17" s="106"/>
    </row>
    <row r="18" ht="15.75" customHeight="1">
      <c r="A18" s="106"/>
      <c r="B18" s="106"/>
      <c r="C18" s="106"/>
      <c r="D18" s="106"/>
      <c r="E18" s="106"/>
      <c r="F18" s="106"/>
      <c r="G18" s="106"/>
      <c r="H18" s="106"/>
      <c r="I18" s="106"/>
      <c r="J18" s="106"/>
      <c r="K18" s="106"/>
    </row>
    <row r="19">
      <c r="A19" s="106"/>
      <c r="B19" s="106"/>
      <c r="C19" s="106"/>
      <c r="D19" s="106"/>
      <c r="E19" s="106"/>
      <c r="F19" s="106"/>
      <c r="G19" s="118"/>
      <c r="H19" s="118"/>
      <c r="I19" s="118"/>
      <c r="J19" s="118"/>
      <c r="K19" s="118"/>
    </row>
    <row r="20" ht="22.5" customHeight="1">
      <c r="A20" s="134"/>
      <c r="B20" s="135" t="s">
        <v>68</v>
      </c>
      <c r="C20" s="135" t="s">
        <v>69</v>
      </c>
      <c r="D20" s="135" t="s">
        <v>71</v>
      </c>
      <c r="E20" s="136" t="s">
        <v>81</v>
      </c>
      <c r="F20" s="135" t="s">
        <v>76</v>
      </c>
      <c r="G20" s="137"/>
      <c r="H20" s="137"/>
      <c r="I20" s="137"/>
      <c r="J20" s="137"/>
      <c r="K20" s="137"/>
    </row>
    <row r="21" ht="22.5" customHeight="1">
      <c r="A21" s="106"/>
      <c r="B21" s="138"/>
      <c r="C21" s="146"/>
      <c r="D21" s="141"/>
      <c r="E21" s="138"/>
      <c r="F21" s="143"/>
      <c r="G21" s="106"/>
      <c r="H21" s="106"/>
      <c r="I21" s="106"/>
      <c r="J21" s="106"/>
      <c r="K21" s="106"/>
    </row>
    <row r="22">
      <c r="A22" s="106"/>
      <c r="B22" s="106"/>
      <c r="C22" s="106"/>
      <c r="D22" s="106"/>
      <c r="E22" s="106"/>
      <c r="F22" s="106"/>
      <c r="G22" s="106"/>
      <c r="H22" s="106"/>
      <c r="I22" s="106"/>
      <c r="J22" s="106"/>
      <c r="K22" s="106"/>
    </row>
    <row r="23">
      <c r="A23" s="106"/>
      <c r="B23" s="106"/>
      <c r="C23" s="106"/>
      <c r="D23" s="106"/>
      <c r="E23" s="106"/>
      <c r="F23" s="106"/>
      <c r="G23" s="106"/>
      <c r="H23" s="106"/>
      <c r="I23" s="106"/>
      <c r="J23" s="106"/>
      <c r="K23" s="106"/>
    </row>
    <row r="24">
      <c r="A24" s="106"/>
      <c r="B24" s="106"/>
      <c r="C24" s="106"/>
      <c r="D24" s="106"/>
      <c r="E24" s="106"/>
      <c r="F24" s="106"/>
      <c r="G24" s="106"/>
      <c r="H24" s="106"/>
      <c r="I24" s="106"/>
      <c r="J24" s="106"/>
      <c r="K24" s="106"/>
    </row>
    <row r="25">
      <c r="A25" s="106"/>
      <c r="B25" s="106"/>
      <c r="C25" s="106"/>
      <c r="D25" s="106"/>
      <c r="E25" s="106"/>
      <c r="F25" s="106"/>
      <c r="G25" s="106"/>
      <c r="H25" s="106"/>
      <c r="I25" s="106"/>
      <c r="J25" s="106"/>
      <c r="K25" s="106"/>
    </row>
    <row r="26">
      <c r="A26" s="106"/>
      <c r="B26" s="106"/>
      <c r="C26" s="106"/>
      <c r="D26" s="106"/>
      <c r="E26" s="106"/>
      <c r="F26" s="106"/>
      <c r="G26" s="106"/>
      <c r="H26" s="106"/>
      <c r="I26" s="106"/>
      <c r="J26" s="106"/>
      <c r="K26" s="106"/>
    </row>
    <row r="27">
      <c r="A27" s="106"/>
      <c r="B27" s="106"/>
      <c r="C27" s="106"/>
      <c r="D27" s="106"/>
      <c r="E27" s="106"/>
      <c r="F27" s="106"/>
      <c r="G27" s="106"/>
      <c r="H27" s="106"/>
      <c r="I27" s="106"/>
      <c r="J27" s="106"/>
      <c r="K27" s="106"/>
    </row>
    <row r="28">
      <c r="A28" s="106"/>
      <c r="B28" s="106"/>
      <c r="C28" s="106"/>
      <c r="D28" s="106"/>
      <c r="E28" s="106"/>
      <c r="F28" s="106"/>
      <c r="G28" s="106"/>
      <c r="H28" s="106"/>
      <c r="I28" s="106"/>
      <c r="J28" s="106"/>
      <c r="K28" s="106"/>
    </row>
    <row r="29">
      <c r="A29" s="106"/>
      <c r="B29" s="106"/>
      <c r="C29" s="106"/>
      <c r="D29" s="106"/>
      <c r="E29" s="106"/>
      <c r="F29" s="106"/>
      <c r="G29" s="106"/>
      <c r="H29" s="106"/>
      <c r="I29" s="106"/>
      <c r="J29" s="106"/>
      <c r="K29" s="106"/>
    </row>
    <row r="30">
      <c r="A30" s="106"/>
      <c r="B30" s="106"/>
      <c r="C30" s="106"/>
      <c r="D30" s="106"/>
      <c r="E30" s="106"/>
      <c r="F30" s="106"/>
      <c r="G30" s="106"/>
      <c r="H30" s="106"/>
      <c r="I30" s="106"/>
      <c r="J30" s="106"/>
      <c r="K30" s="106"/>
    </row>
    <row r="31">
      <c r="A31" s="106"/>
      <c r="B31" s="106"/>
      <c r="C31" s="106"/>
      <c r="D31" s="106"/>
      <c r="E31" s="106"/>
      <c r="F31" s="106"/>
      <c r="G31" s="106"/>
      <c r="H31" s="106"/>
      <c r="I31" s="106"/>
      <c r="J31" s="106"/>
      <c r="K31" s="106"/>
    </row>
    <row r="32">
      <c r="A32" s="106"/>
      <c r="B32" s="106"/>
      <c r="C32" s="106"/>
      <c r="D32" s="106"/>
      <c r="E32" s="106"/>
      <c r="F32" s="106"/>
      <c r="G32" s="106"/>
      <c r="H32" s="106"/>
      <c r="I32" s="106"/>
      <c r="J32" s="106"/>
      <c r="K32" s="106"/>
    </row>
    <row r="33">
      <c r="A33" s="106"/>
      <c r="B33" s="106"/>
      <c r="C33" s="106"/>
      <c r="D33" s="106"/>
      <c r="E33" s="106"/>
      <c r="F33" s="106"/>
      <c r="G33" s="106"/>
      <c r="H33" s="106"/>
      <c r="I33" s="106"/>
      <c r="J33" s="106"/>
      <c r="K33" s="106"/>
    </row>
    <row r="34">
      <c r="A34" s="106"/>
      <c r="B34" s="106"/>
      <c r="C34" s="106"/>
      <c r="D34" s="106"/>
      <c r="E34" s="106"/>
      <c r="F34" s="106"/>
      <c r="G34" s="106"/>
      <c r="H34" s="106"/>
      <c r="I34" s="106"/>
      <c r="J34" s="106"/>
      <c r="K34" s="106"/>
    </row>
    <row r="35">
      <c r="A35" s="106"/>
      <c r="B35" s="106"/>
      <c r="C35" s="106"/>
      <c r="D35" s="106"/>
      <c r="E35" s="106"/>
      <c r="F35" s="106"/>
      <c r="G35" s="106"/>
      <c r="H35" s="106"/>
      <c r="I35" s="106"/>
      <c r="J35" s="106"/>
      <c r="K35" s="106"/>
    </row>
    <row r="36">
      <c r="A36" s="106"/>
      <c r="B36" s="106"/>
      <c r="C36" s="106"/>
      <c r="D36" s="106"/>
      <c r="E36" s="106"/>
      <c r="F36" s="106"/>
      <c r="G36" s="106"/>
      <c r="H36" s="106"/>
      <c r="I36" s="106"/>
      <c r="J36" s="106"/>
      <c r="K36" s="106"/>
    </row>
    <row r="37">
      <c r="A37" s="106"/>
      <c r="B37" s="106"/>
      <c r="C37" s="106"/>
      <c r="D37" s="124"/>
      <c r="E37" s="129"/>
      <c r="F37" s="106"/>
      <c r="G37" s="106"/>
      <c r="H37" s="106"/>
      <c r="I37" s="106"/>
      <c r="J37" s="106"/>
      <c r="K37" s="106"/>
    </row>
    <row r="38">
      <c r="A38" s="106"/>
      <c r="B38" s="106"/>
      <c r="C38" s="106"/>
      <c r="D38" s="124"/>
      <c r="E38" s="129"/>
      <c r="F38" s="106"/>
      <c r="G38" s="106"/>
      <c r="H38" s="106"/>
      <c r="I38" s="106"/>
      <c r="J38" s="106"/>
      <c r="K38" s="106"/>
    </row>
    <row r="39">
      <c r="A39" s="106"/>
      <c r="B39" s="106"/>
      <c r="C39" s="106"/>
      <c r="D39" s="124"/>
      <c r="E39" s="129"/>
      <c r="F39" s="106"/>
      <c r="G39" s="106"/>
      <c r="H39" s="106"/>
      <c r="I39" s="106"/>
      <c r="J39" s="106"/>
      <c r="K39" s="106"/>
    </row>
    <row r="40">
      <c r="A40" s="106"/>
      <c r="B40" s="106"/>
      <c r="C40" s="106"/>
      <c r="D40" s="124"/>
      <c r="E40" s="129"/>
      <c r="F40" s="106"/>
      <c r="G40" s="106"/>
      <c r="H40" s="106"/>
      <c r="I40" s="106"/>
      <c r="J40" s="106"/>
      <c r="K40" s="106"/>
    </row>
    <row r="41">
      <c r="A41" s="106"/>
      <c r="B41" s="106"/>
      <c r="C41" s="106"/>
      <c r="D41" s="124"/>
      <c r="E41" s="129"/>
      <c r="F41" s="106"/>
      <c r="G41" s="106"/>
      <c r="H41" s="106"/>
      <c r="I41" s="106"/>
      <c r="J41" s="106"/>
      <c r="K41" s="106"/>
    </row>
    <row r="42">
      <c r="A42" s="106"/>
      <c r="B42" s="106"/>
      <c r="C42" s="106"/>
      <c r="D42" s="124"/>
      <c r="E42" s="129"/>
      <c r="F42" s="106"/>
      <c r="G42" s="106"/>
      <c r="H42" s="106"/>
      <c r="I42" s="106"/>
      <c r="J42" s="106"/>
      <c r="K42" s="106"/>
    </row>
  </sheetData>
  <mergeCells count="8">
    <mergeCell ref="B7:I7"/>
    <mergeCell ref="B11:C11"/>
    <mergeCell ref="E11:F11"/>
    <mergeCell ref="H11:I11"/>
    <mergeCell ref="E12:F13"/>
    <mergeCell ref="B15:C15"/>
    <mergeCell ref="E15:F15"/>
    <mergeCell ref="B17:J17"/>
  </mergeCells>
  <dataValidations>
    <dataValidation type="list" allowBlank="1" sqref="E11">
      <formula1>"PAGAR DEPOIS (CUSTO),PAGAR CUSTO COM CAIXA,PAGAR CUSTO COM BANCO,PAGAR PARCELA DE CUSTO VIA CAIXA,PAGAR PARCELA DE CUSTO VIA BANCO,PAGAR DEPOIS (DESPESA),PAGAR DESPESA COM CAIXA,PAGAR DESPESA COM BANCO,PAGAR PARCELA DE DESPESA VIA CAIXA,PAGAR PARCELA DE D"&amp;"ESPESA VIA BANCO,RETIRADA DO CAIXA,RETIRADA DO BANCO"</formula1>
    </dataValidation>
    <dataValidation type="list" allowBlank="1" sqref="C21">
      <formula1>"PAGAR DEPOIS (CUSTO),PAGAR CUSTO COM CAIXA,PAGAR CUSTO COM BANCO,PAGAR PARCELA DE CUSTO VIA CAIXA,PAGAR PARCELA DE CUSTO VIA BANCO,PAGAR DEPOIS (DESPESA),PAGAR DESPESA COM CAIXA,PAGAR DESPESA COM BANCO,PAGAR PARCELA DE DESPESA VIA CAIXA,PAGAR PARCELA DE D"&amp;"ESPESA VIA BANCO,RETIRADA DO CAIXA,RETIRADA DO BANCO"</formula1>
    </dataValidation>
    <dataValidation type="custom" allowBlank="1" showDropDown="1" sqref="F21">
      <formula1>OR(NOT(ISERROR(DATEVALUE(F21))), AND(ISNUMBER(F21), LEFT(CELL("format", F21))="D"))</formula1>
    </dataValidation>
    <dataValidation type="custom" allowBlank="1" showDropDown="1" sqref="D21">
      <formula1>AND(ISNUMBER(D21),(NOT(OR(NOT(ISERROR(DATEVALUE(D21))), AND(ISNUMBER(D21), LEFT(CELL("format", D21))="D")))))</formula1>
    </dataValidation>
  </dataValidation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10" width="15.38"/>
    <col customWidth="1" min="11" max="11" width="12.5"/>
  </cols>
  <sheetData>
    <row r="1" ht="15.75" customHeight="1">
      <c r="A1" s="108"/>
      <c r="B1" s="108"/>
      <c r="C1" s="108"/>
      <c r="D1" s="108"/>
      <c r="E1" s="108"/>
      <c r="F1" s="108"/>
      <c r="G1" s="108"/>
      <c r="H1" s="108"/>
      <c r="I1" s="108"/>
      <c r="J1" s="108"/>
      <c r="K1" s="108"/>
    </row>
    <row r="2" ht="15.75" customHeight="1">
      <c r="A2" s="108"/>
      <c r="B2" s="108"/>
      <c r="C2" s="108"/>
      <c r="D2" s="108"/>
      <c r="E2" s="108"/>
      <c r="F2" s="108"/>
      <c r="G2" s="108"/>
      <c r="H2" s="108"/>
      <c r="I2" s="108"/>
      <c r="J2" s="108"/>
      <c r="K2" s="108"/>
    </row>
    <row r="3" ht="15.75" customHeight="1">
      <c r="A3" s="108"/>
      <c r="B3" s="108"/>
      <c r="C3" s="108"/>
      <c r="D3" s="108"/>
      <c r="E3" s="108"/>
      <c r="F3" s="108"/>
      <c r="G3" s="108"/>
      <c r="H3" s="108"/>
      <c r="I3" s="108"/>
      <c r="J3" s="108"/>
      <c r="K3" s="108"/>
    </row>
    <row r="4" ht="15.75" customHeight="1">
      <c r="A4" s="108"/>
      <c r="B4" s="108"/>
      <c r="C4" s="108"/>
      <c r="D4" s="108"/>
      <c r="E4" s="108"/>
      <c r="F4" s="108"/>
      <c r="G4" s="108"/>
      <c r="H4" s="108"/>
      <c r="I4" s="108"/>
      <c r="J4" s="108"/>
      <c r="K4" s="108"/>
    </row>
    <row r="5" ht="15.75" customHeight="1">
      <c r="A5" s="108"/>
      <c r="B5" s="108"/>
      <c r="C5" s="108"/>
      <c r="D5" s="108"/>
      <c r="E5" s="108"/>
      <c r="F5" s="108"/>
      <c r="G5" s="108"/>
      <c r="H5" s="108"/>
      <c r="I5" s="108"/>
      <c r="J5" s="108"/>
      <c r="K5" s="108"/>
    </row>
    <row r="6" ht="15.75" customHeight="1">
      <c r="A6" s="106"/>
      <c r="B6" s="106"/>
      <c r="C6" s="107"/>
      <c r="D6" s="107"/>
      <c r="E6" s="107"/>
      <c r="F6" s="107"/>
      <c r="G6" s="106"/>
      <c r="H6" s="106"/>
      <c r="I6" s="106"/>
      <c r="J6" s="106"/>
      <c r="K6" s="106"/>
    </row>
    <row r="7">
      <c r="A7" s="108"/>
      <c r="B7" s="109" t="s">
        <v>82</v>
      </c>
      <c r="J7" s="108"/>
      <c r="K7" s="108"/>
    </row>
    <row r="8" ht="15.75" customHeight="1">
      <c r="A8" s="106"/>
      <c r="B8" s="106"/>
      <c r="C8" s="106"/>
      <c r="D8" s="106"/>
      <c r="E8" s="106"/>
      <c r="F8" s="106"/>
      <c r="G8" s="106"/>
      <c r="H8" s="106"/>
      <c r="I8" s="106"/>
      <c r="J8" s="106"/>
      <c r="K8" s="106"/>
    </row>
    <row r="9" ht="15.75" customHeight="1">
      <c r="A9" s="106"/>
      <c r="B9" s="106"/>
      <c r="C9" s="106"/>
      <c r="D9" s="147"/>
      <c r="E9" s="106"/>
      <c r="F9" s="106"/>
      <c r="G9" s="106"/>
      <c r="H9" s="106"/>
      <c r="I9" s="106"/>
      <c r="J9" s="106"/>
      <c r="K9" s="106"/>
    </row>
    <row r="10" ht="15.75" customHeight="1">
      <c r="A10" s="106"/>
      <c r="B10" s="112" t="s">
        <v>83</v>
      </c>
      <c r="D10" s="147"/>
      <c r="E10" s="148" t="s">
        <v>84</v>
      </c>
      <c r="F10" s="147"/>
      <c r="G10" s="106"/>
      <c r="H10" s="112" t="s">
        <v>65</v>
      </c>
      <c r="I10" s="106"/>
      <c r="J10" s="106"/>
      <c r="K10" s="106"/>
    </row>
    <row r="11" ht="26.25" customHeight="1">
      <c r="A11" s="110"/>
      <c r="B11" s="126"/>
      <c r="C11" s="73"/>
      <c r="D11" s="149"/>
      <c r="E11" s="127"/>
      <c r="F11" s="128"/>
      <c r="G11" s="110"/>
      <c r="H11" s="126"/>
      <c r="I11" s="73"/>
      <c r="J11" s="110"/>
      <c r="K11" s="110"/>
    </row>
    <row r="12" ht="15.75" customHeight="1">
      <c r="A12" s="106"/>
      <c r="B12" s="106"/>
      <c r="C12" s="106"/>
      <c r="D12" s="147"/>
      <c r="E12" s="150" t="s">
        <v>85</v>
      </c>
      <c r="G12" s="106"/>
      <c r="H12" s="106"/>
      <c r="I12" s="106"/>
      <c r="J12" s="106"/>
      <c r="K12" s="106"/>
    </row>
    <row r="13" ht="15.75" customHeight="1">
      <c r="A13" s="106"/>
      <c r="B13" s="106"/>
      <c r="C13" s="106"/>
      <c r="D13" s="147"/>
      <c r="G13" s="106"/>
      <c r="H13" s="106"/>
      <c r="I13" s="106"/>
      <c r="J13" s="106"/>
      <c r="K13" s="106"/>
    </row>
    <row r="14" ht="15.75" customHeight="1">
      <c r="A14" s="106"/>
      <c r="B14" s="112" t="s">
        <v>61</v>
      </c>
      <c r="C14" s="106"/>
      <c r="D14" s="147"/>
      <c r="G14" s="106"/>
      <c r="H14" s="106"/>
      <c r="I14" s="106"/>
      <c r="J14" s="106"/>
      <c r="K14" s="106"/>
    </row>
    <row r="15" ht="26.25" customHeight="1">
      <c r="A15" s="110"/>
      <c r="B15" s="126"/>
      <c r="C15" s="73"/>
      <c r="D15" s="149"/>
      <c r="E15" s="110"/>
      <c r="F15" s="149"/>
      <c r="G15" s="114"/>
      <c r="H15" s="114"/>
      <c r="I15" s="114"/>
      <c r="J15" s="114"/>
      <c r="K15" s="114"/>
    </row>
    <row r="16" ht="15.75" customHeight="1">
      <c r="A16" s="106"/>
      <c r="B16" s="106"/>
      <c r="C16" s="106"/>
      <c r="D16" s="106"/>
      <c r="E16" s="106"/>
      <c r="F16" s="147"/>
      <c r="G16" s="106"/>
      <c r="H16" s="106"/>
      <c r="I16" s="106"/>
      <c r="J16" s="106"/>
      <c r="K16" s="106"/>
    </row>
    <row r="17" ht="15.75" customHeight="1">
      <c r="A17" s="106"/>
      <c r="B17" s="151" t="s">
        <v>86</v>
      </c>
      <c r="J17" s="151"/>
      <c r="K17" s="151"/>
    </row>
    <row r="18" ht="55.5" customHeight="1">
      <c r="A18" s="106"/>
      <c r="B18" s="106"/>
      <c r="C18" s="106"/>
      <c r="D18" s="106"/>
      <c r="E18" s="106"/>
      <c r="F18" s="106"/>
      <c r="G18" s="118"/>
      <c r="H18" s="118"/>
      <c r="I18" s="118"/>
      <c r="J18" s="118"/>
      <c r="K18" s="118"/>
    </row>
    <row r="19">
      <c r="A19" s="106"/>
      <c r="B19" s="132" t="s">
        <v>87</v>
      </c>
      <c r="J19" s="106"/>
      <c r="K19" s="106"/>
    </row>
    <row r="20">
      <c r="A20" s="106"/>
      <c r="B20" s="106"/>
      <c r="C20" s="106"/>
      <c r="D20" s="106"/>
      <c r="E20" s="106"/>
      <c r="F20" s="106"/>
      <c r="G20" s="106"/>
      <c r="H20" s="106"/>
      <c r="I20" s="106"/>
      <c r="J20" s="106"/>
      <c r="K20" s="106"/>
    </row>
    <row r="21">
      <c r="A21" s="106"/>
      <c r="B21" s="5"/>
      <c r="C21" s="5"/>
      <c r="D21" s="152"/>
      <c r="E21" s="153" t="s">
        <v>88</v>
      </c>
      <c r="G21" s="154">
        <f>COUNTA(ESTOQUE[PRODUTO])-1</f>
        <v>0</v>
      </c>
      <c r="H21" s="106"/>
      <c r="I21" s="106"/>
      <c r="J21" s="106"/>
      <c r="K21" s="106"/>
    </row>
    <row r="22" ht="22.5" customHeight="1">
      <c r="A22" s="134"/>
      <c r="B22" s="155" t="s">
        <v>89</v>
      </c>
      <c r="C22" s="156" t="s">
        <v>90</v>
      </c>
      <c r="D22" s="156" t="s">
        <v>91</v>
      </c>
      <c r="E22" s="157" t="s">
        <v>75</v>
      </c>
      <c r="F22" s="157" t="s">
        <v>92</v>
      </c>
      <c r="G22" s="158" t="s">
        <v>93</v>
      </c>
      <c r="H22" s="134"/>
      <c r="I22" s="134"/>
      <c r="J22" s="134"/>
      <c r="K22" s="134"/>
    </row>
    <row r="23" ht="22.5" customHeight="1">
      <c r="A23" s="106"/>
      <c r="B23" s="159" t="s">
        <v>94</v>
      </c>
      <c r="C23" s="160"/>
      <c r="D23" s="160"/>
      <c r="E23" s="160"/>
      <c r="F23" s="161">
        <f>SUMIFS(RECEITAS_2[QUANT.],RECEITAS_2[PROD./SERV.],B23)</f>
        <v>0</v>
      </c>
      <c r="G23" s="162">
        <f t="shared" ref="G23:G24" si="1">D23-F23</f>
        <v>0</v>
      </c>
      <c r="H23" s="106"/>
      <c r="I23" s="106"/>
      <c r="J23" s="106"/>
      <c r="K23" s="106"/>
    </row>
    <row r="24" ht="22.5" customHeight="1">
      <c r="A24" s="106"/>
      <c r="B24" s="163"/>
      <c r="C24" s="164"/>
      <c r="D24" s="164"/>
      <c r="E24" s="164"/>
      <c r="F24" s="164">
        <f>SUMIFS(RECEITAS_2[QUANT.],RECEITAS_2[PROD./SERV.],B24)</f>
        <v>0</v>
      </c>
      <c r="G24" s="165">
        <f t="shared" si="1"/>
        <v>0</v>
      </c>
      <c r="H24" s="106"/>
      <c r="I24" s="106"/>
      <c r="J24" s="106"/>
      <c r="K24" s="106"/>
    </row>
    <row r="25">
      <c r="A25" s="106"/>
      <c r="B25" s="106"/>
      <c r="C25" s="106"/>
      <c r="D25" s="106"/>
      <c r="E25" s="106"/>
      <c r="F25" s="106"/>
      <c r="G25" s="106"/>
      <c r="H25" s="106"/>
      <c r="I25" s="106"/>
      <c r="J25" s="106"/>
      <c r="K25" s="106"/>
    </row>
    <row r="26">
      <c r="A26" s="106"/>
      <c r="B26" s="106"/>
      <c r="C26" s="106"/>
      <c r="D26" s="106"/>
      <c r="E26" s="106"/>
      <c r="F26" s="106"/>
      <c r="G26" s="106"/>
      <c r="H26" s="106"/>
      <c r="I26" s="106"/>
      <c r="J26" s="106"/>
      <c r="K26" s="106"/>
    </row>
    <row r="27">
      <c r="A27" s="106"/>
      <c r="B27" s="106"/>
      <c r="C27" s="106"/>
      <c r="D27" s="106"/>
      <c r="E27" s="106"/>
      <c r="F27" s="106"/>
      <c r="G27" s="106"/>
      <c r="H27" s="106"/>
      <c r="I27" s="106"/>
      <c r="J27" s="106"/>
      <c r="K27" s="106"/>
    </row>
    <row r="28">
      <c r="A28" s="106"/>
      <c r="B28" s="106"/>
      <c r="C28" s="106"/>
      <c r="D28" s="106"/>
      <c r="E28" s="106"/>
      <c r="F28" s="106"/>
      <c r="G28" s="106"/>
      <c r="H28" s="106"/>
      <c r="I28" s="106"/>
      <c r="J28" s="106"/>
      <c r="K28" s="106"/>
    </row>
  </sheetData>
  <mergeCells count="10">
    <mergeCell ref="B17:I17"/>
    <mergeCell ref="B19:I19"/>
    <mergeCell ref="E21:F21"/>
    <mergeCell ref="B7:I7"/>
    <mergeCell ref="B10:C10"/>
    <mergeCell ref="B11:C11"/>
    <mergeCell ref="E11:F11"/>
    <mergeCell ref="H11:I11"/>
    <mergeCell ref="E12:F14"/>
    <mergeCell ref="B15:C15"/>
  </mergeCells>
  <dataValidations>
    <dataValidation type="list" allowBlank="1" showErrorMessage="1" sqref="E11">
      <formula1>FORNECEDORES[NOME]</formula1>
    </dataValidation>
    <dataValidation type="custom" allowBlank="1" showDropDown="1" sqref="F23:G24">
      <formula1>AND(ISNUMBER(F23),(NOT(OR(NOT(ISERROR(DATEVALUE(F23))), AND(ISNUMBER(F23), LEFT(CELL("format", F23))="D")))))</formula1>
    </dataValidation>
  </dataValidation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10" width="15.38"/>
    <col customWidth="1" min="11" max="11" width="12.5"/>
  </cols>
  <sheetData>
    <row r="1" ht="15.75" customHeight="1">
      <c r="A1" s="106"/>
      <c r="B1" s="106"/>
      <c r="C1" s="106"/>
      <c r="D1" s="106"/>
      <c r="E1" s="106"/>
      <c r="F1" s="106"/>
      <c r="G1" s="106"/>
      <c r="H1" s="106"/>
      <c r="I1" s="106"/>
      <c r="J1" s="106"/>
      <c r="K1" s="106"/>
    </row>
    <row r="2" ht="15.75" customHeight="1">
      <c r="A2" s="106"/>
      <c r="B2" s="106"/>
      <c r="C2" s="106"/>
      <c r="D2" s="106"/>
      <c r="E2" s="106"/>
      <c r="F2" s="106"/>
      <c r="G2" s="106"/>
      <c r="H2" s="106"/>
      <c r="I2" s="106"/>
      <c r="J2" s="106"/>
      <c r="K2" s="106"/>
    </row>
    <row r="3" ht="15.75" customHeight="1">
      <c r="A3" s="106"/>
      <c r="B3" s="106"/>
      <c r="C3" s="106"/>
      <c r="D3" s="106"/>
      <c r="E3" s="106"/>
      <c r="F3" s="106"/>
      <c r="G3" s="106"/>
      <c r="H3" s="106"/>
      <c r="I3" s="106"/>
      <c r="J3" s="106"/>
      <c r="K3" s="106"/>
    </row>
    <row r="4" ht="15.75" customHeight="1">
      <c r="A4" s="106"/>
      <c r="B4" s="106"/>
      <c r="C4" s="106"/>
      <c r="D4" s="106"/>
      <c r="E4" s="106"/>
      <c r="F4" s="106"/>
      <c r="G4" s="106"/>
      <c r="H4" s="106"/>
      <c r="I4" s="106"/>
      <c r="J4" s="106"/>
      <c r="K4" s="106"/>
    </row>
    <row r="5" ht="15.75" customHeight="1">
      <c r="A5" s="106"/>
      <c r="B5" s="106"/>
      <c r="C5" s="106"/>
      <c r="D5" s="106"/>
      <c r="E5" s="106"/>
      <c r="F5" s="106"/>
      <c r="G5" s="106"/>
      <c r="H5" s="106"/>
      <c r="I5" s="106"/>
      <c r="J5" s="106"/>
      <c r="K5" s="106"/>
    </row>
    <row r="6" ht="15.75" customHeight="1">
      <c r="A6" s="106"/>
      <c r="B6" s="106"/>
      <c r="C6" s="107"/>
      <c r="D6" s="107"/>
      <c r="E6" s="107"/>
      <c r="F6" s="107"/>
      <c r="G6" s="106"/>
      <c r="H6" s="106"/>
      <c r="I6" s="106"/>
      <c r="J6" s="106"/>
      <c r="K6" s="106"/>
    </row>
    <row r="7">
      <c r="A7" s="108"/>
      <c r="B7" s="109" t="s">
        <v>95</v>
      </c>
      <c r="J7" s="108"/>
      <c r="K7" s="108"/>
    </row>
    <row r="8" ht="15.75" customHeight="1">
      <c r="A8" s="106"/>
      <c r="B8" s="106"/>
      <c r="C8" s="106"/>
      <c r="D8" s="106"/>
      <c r="E8" s="106"/>
      <c r="F8" s="106"/>
      <c r="G8" s="106"/>
      <c r="H8" s="106"/>
      <c r="I8" s="106"/>
      <c r="J8" s="106"/>
      <c r="K8" s="106"/>
    </row>
    <row r="9" ht="15.75" customHeight="1">
      <c r="A9" s="106"/>
      <c r="B9" s="106"/>
      <c r="C9" s="106"/>
      <c r="D9" s="106"/>
      <c r="E9" s="106"/>
      <c r="F9" s="106"/>
      <c r="G9" s="106"/>
      <c r="H9" s="106"/>
      <c r="I9" s="106"/>
      <c r="J9" s="106"/>
      <c r="K9" s="106"/>
    </row>
    <row r="10" ht="15.75" customHeight="1">
      <c r="A10" s="166"/>
      <c r="B10" s="148" t="s">
        <v>96</v>
      </c>
      <c r="C10" s="166"/>
      <c r="D10" s="166"/>
      <c r="E10" s="148" t="s">
        <v>97</v>
      </c>
      <c r="F10" s="166"/>
      <c r="G10" s="166"/>
      <c r="H10" s="148" t="s">
        <v>98</v>
      </c>
      <c r="I10" s="166"/>
      <c r="J10" s="166"/>
      <c r="K10" s="166"/>
    </row>
    <row r="11" ht="26.25" customHeight="1">
      <c r="A11" s="167"/>
      <c r="B11" s="168"/>
      <c r="C11" s="73"/>
      <c r="D11" s="106"/>
      <c r="E11" s="168"/>
      <c r="F11" s="73"/>
      <c r="G11" s="106"/>
      <c r="H11" s="168"/>
      <c r="I11" s="73"/>
      <c r="J11" s="167"/>
      <c r="K11" s="167"/>
    </row>
    <row r="12">
      <c r="A12" s="167"/>
      <c r="B12" s="148" t="s">
        <v>99</v>
      </c>
      <c r="C12" s="167"/>
      <c r="D12" s="106"/>
      <c r="E12" s="148" t="s">
        <v>100</v>
      </c>
      <c r="F12" s="167"/>
      <c r="G12" s="106"/>
      <c r="H12" s="167"/>
      <c r="I12" s="167"/>
      <c r="J12" s="167"/>
      <c r="K12" s="167"/>
    </row>
    <row r="13" ht="26.25" customHeight="1">
      <c r="A13" s="167"/>
      <c r="B13" s="169"/>
      <c r="D13" s="106"/>
      <c r="E13" s="169"/>
      <c r="G13" s="106"/>
      <c r="H13" s="170"/>
      <c r="I13" s="170"/>
      <c r="J13" s="170"/>
      <c r="K13" s="170"/>
    </row>
    <row r="14" ht="55.5" customHeight="1">
      <c r="A14" s="106"/>
      <c r="B14" s="106"/>
      <c r="C14" s="106"/>
      <c r="D14" s="106"/>
      <c r="E14" s="106"/>
      <c r="F14" s="106"/>
      <c r="G14" s="106"/>
      <c r="H14" s="106"/>
      <c r="I14" s="106"/>
      <c r="J14" s="106"/>
      <c r="K14" s="106"/>
    </row>
    <row r="15">
      <c r="A15" s="171"/>
      <c r="B15" s="132" t="s">
        <v>101</v>
      </c>
      <c r="J15" s="106"/>
      <c r="K15" s="106"/>
    </row>
    <row r="16" ht="15.75" customHeight="1">
      <c r="A16" s="106"/>
      <c r="B16" s="106"/>
      <c r="C16" s="106"/>
      <c r="D16" s="106"/>
      <c r="E16" s="106"/>
      <c r="F16" s="106"/>
      <c r="G16" s="106"/>
      <c r="H16" s="106"/>
      <c r="I16" s="106"/>
      <c r="J16" s="106"/>
      <c r="K16" s="106"/>
    </row>
    <row r="17">
      <c r="A17" s="106"/>
      <c r="B17" s="106"/>
      <c r="C17" s="106"/>
      <c r="D17" s="152" t="s">
        <v>102</v>
      </c>
      <c r="F17" s="154">
        <f>COUNTA(FORNECEDORES[NOME])-1</f>
        <v>0</v>
      </c>
      <c r="G17" s="172"/>
      <c r="H17" s="106"/>
      <c r="I17" s="106"/>
      <c r="J17" s="106"/>
      <c r="K17" s="106"/>
    </row>
    <row r="18" ht="22.5" customHeight="1">
      <c r="A18" s="134"/>
      <c r="B18" s="173" t="s">
        <v>103</v>
      </c>
      <c r="C18" s="173" t="s">
        <v>97</v>
      </c>
      <c r="D18" s="173" t="s">
        <v>104</v>
      </c>
      <c r="E18" s="173" t="s">
        <v>105</v>
      </c>
      <c r="F18" s="173" t="s">
        <v>106</v>
      </c>
      <c r="G18" s="134"/>
      <c r="H18" s="134"/>
      <c r="I18" s="134"/>
      <c r="J18" s="174"/>
      <c r="K18" s="172"/>
    </row>
    <row r="19" ht="22.5" customHeight="1">
      <c r="A19" s="175"/>
      <c r="B19" s="176" t="s">
        <v>107</v>
      </c>
      <c r="C19" s="176" t="s">
        <v>108</v>
      </c>
      <c r="D19" s="176" t="s">
        <v>108</v>
      </c>
      <c r="E19" s="176" t="s">
        <v>108</v>
      </c>
      <c r="F19" s="176" t="s">
        <v>108</v>
      </c>
      <c r="G19" s="175"/>
      <c r="H19" s="175"/>
      <c r="I19" s="175"/>
      <c r="J19" s="175"/>
      <c r="K19" s="175"/>
    </row>
    <row r="20" ht="22.5" customHeight="1">
      <c r="A20" s="106"/>
      <c r="B20" s="177"/>
      <c r="C20" s="177"/>
      <c r="D20" s="178"/>
      <c r="E20" s="178"/>
      <c r="F20" s="179"/>
      <c r="G20" s="106"/>
      <c r="H20" s="106"/>
      <c r="I20" s="106"/>
      <c r="J20" s="172"/>
      <c r="K20" s="172"/>
    </row>
    <row r="21">
      <c r="A21" s="106"/>
      <c r="B21" s="106"/>
      <c r="C21" s="106"/>
      <c r="D21" s="106"/>
      <c r="E21" s="106"/>
      <c r="F21" s="106"/>
      <c r="G21" s="106"/>
      <c r="H21" s="106"/>
      <c r="I21" s="106"/>
      <c r="J21" s="172"/>
      <c r="K21" s="172"/>
    </row>
    <row r="22">
      <c r="A22" s="106"/>
      <c r="B22" s="106"/>
      <c r="C22" s="106"/>
      <c r="D22" s="106"/>
      <c r="E22" s="106"/>
      <c r="F22" s="106"/>
      <c r="G22" s="106"/>
      <c r="H22" s="106"/>
      <c r="I22" s="106"/>
      <c r="J22" s="172"/>
      <c r="K22" s="172"/>
    </row>
    <row r="23">
      <c r="A23" s="106"/>
      <c r="B23" s="106"/>
      <c r="C23" s="106"/>
      <c r="D23" s="106"/>
      <c r="E23" s="106"/>
      <c r="F23" s="106"/>
      <c r="G23" s="106"/>
      <c r="H23" s="106"/>
      <c r="I23" s="106"/>
      <c r="J23" s="172"/>
      <c r="K23" s="172"/>
    </row>
    <row r="24">
      <c r="A24" s="106"/>
      <c r="B24" s="106"/>
      <c r="C24" s="106"/>
      <c r="D24" s="106"/>
      <c r="E24" s="106"/>
      <c r="F24" s="106"/>
      <c r="G24" s="106"/>
      <c r="H24" s="106"/>
      <c r="I24" s="106"/>
      <c r="J24" s="172"/>
      <c r="K24" s="172"/>
    </row>
    <row r="25">
      <c r="A25" s="106"/>
      <c r="B25" s="106"/>
      <c r="C25" s="106"/>
      <c r="D25" s="106"/>
      <c r="E25" s="106"/>
      <c r="F25" s="106"/>
      <c r="G25" s="106"/>
      <c r="H25" s="106"/>
      <c r="I25" s="106"/>
      <c r="J25" s="172"/>
      <c r="K25" s="172"/>
    </row>
    <row r="26">
      <c r="A26" s="106"/>
      <c r="B26" s="106"/>
      <c r="C26" s="106"/>
      <c r="D26" s="106"/>
      <c r="E26" s="106"/>
      <c r="F26" s="106"/>
      <c r="G26" s="106"/>
      <c r="H26" s="106"/>
      <c r="I26" s="106"/>
      <c r="J26" s="172"/>
      <c r="K26" s="172"/>
    </row>
  </sheetData>
  <mergeCells count="8">
    <mergeCell ref="B7:I7"/>
    <mergeCell ref="B11:C11"/>
    <mergeCell ref="E11:F11"/>
    <mergeCell ref="H11:I11"/>
    <mergeCell ref="B13:C13"/>
    <mergeCell ref="E13:F13"/>
    <mergeCell ref="B15:I15"/>
    <mergeCell ref="D17:E17"/>
  </mergeCells>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10" width="15.38"/>
    <col customWidth="1" min="11" max="11" width="12.5"/>
  </cols>
  <sheetData>
    <row r="1" ht="15.75" customHeight="1">
      <c r="A1" s="106"/>
      <c r="B1" s="106"/>
      <c r="C1" s="106"/>
      <c r="D1" s="106"/>
      <c r="E1" s="106"/>
      <c r="F1" s="106"/>
      <c r="G1" s="106"/>
      <c r="H1" s="106"/>
      <c r="I1" s="106"/>
      <c r="J1" s="106"/>
      <c r="K1" s="106"/>
    </row>
    <row r="2" ht="15.75" customHeight="1">
      <c r="A2" s="106"/>
      <c r="B2" s="106"/>
      <c r="C2" s="106"/>
      <c r="D2" s="106"/>
      <c r="E2" s="106"/>
      <c r="F2" s="106"/>
      <c r="G2" s="106"/>
      <c r="H2" s="106"/>
      <c r="I2" s="106"/>
      <c r="J2" s="106"/>
      <c r="K2" s="106"/>
    </row>
    <row r="3" ht="15.75" customHeight="1">
      <c r="A3" s="106"/>
      <c r="B3" s="106"/>
      <c r="C3" s="106"/>
      <c r="D3" s="106"/>
      <c r="E3" s="106"/>
      <c r="F3" s="106"/>
      <c r="G3" s="106"/>
      <c r="H3" s="106"/>
      <c r="I3" s="106"/>
      <c r="J3" s="106"/>
      <c r="K3" s="106"/>
    </row>
    <row r="4" ht="15.75" customHeight="1">
      <c r="A4" s="106"/>
      <c r="B4" s="106"/>
      <c r="C4" s="106"/>
      <c r="D4" s="106"/>
      <c r="E4" s="106"/>
      <c r="F4" s="106"/>
      <c r="G4" s="106"/>
      <c r="H4" s="106"/>
      <c r="I4" s="106"/>
      <c r="J4" s="106"/>
      <c r="K4" s="106"/>
    </row>
    <row r="5" ht="15.75" customHeight="1">
      <c r="A5" s="106"/>
      <c r="B5" s="106"/>
      <c r="C5" s="106"/>
      <c r="D5" s="106"/>
      <c r="E5" s="106"/>
      <c r="F5" s="106"/>
      <c r="G5" s="106"/>
      <c r="H5" s="106"/>
      <c r="I5" s="106"/>
      <c r="J5" s="106"/>
      <c r="K5" s="106"/>
    </row>
    <row r="6" ht="15.75" customHeight="1">
      <c r="A6" s="106"/>
      <c r="B6" s="106"/>
      <c r="C6" s="106"/>
      <c r="D6" s="106"/>
      <c r="E6" s="106"/>
      <c r="F6" s="106"/>
      <c r="G6" s="106"/>
      <c r="H6" s="106"/>
      <c r="I6" s="106"/>
      <c r="J6" s="106"/>
      <c r="K6" s="106"/>
    </row>
    <row r="7">
      <c r="A7" s="108"/>
      <c r="B7" s="109" t="s">
        <v>109</v>
      </c>
      <c r="J7" s="108"/>
      <c r="K7" s="108"/>
    </row>
    <row r="8" ht="15.75" customHeight="1">
      <c r="A8" s="106"/>
      <c r="B8" s="106"/>
      <c r="C8" s="106"/>
      <c r="D8" s="106"/>
      <c r="E8" s="106"/>
      <c r="F8" s="106"/>
      <c r="G8" s="106"/>
      <c r="H8" s="106"/>
      <c r="I8" s="106"/>
      <c r="J8" s="106"/>
      <c r="K8" s="106"/>
    </row>
    <row r="9" ht="15.75" customHeight="1">
      <c r="A9" s="106"/>
      <c r="B9" s="106"/>
      <c r="C9" s="106"/>
      <c r="D9" s="106"/>
      <c r="E9" s="106"/>
      <c r="F9" s="106"/>
      <c r="G9" s="106"/>
      <c r="H9" s="106"/>
      <c r="I9" s="106"/>
      <c r="J9" s="106"/>
      <c r="K9" s="106"/>
    </row>
    <row r="10" ht="15.75" customHeight="1">
      <c r="A10" s="106"/>
      <c r="B10" s="112" t="s">
        <v>96</v>
      </c>
      <c r="C10" s="106"/>
      <c r="D10" s="106"/>
      <c r="E10" s="112" t="s">
        <v>97</v>
      </c>
      <c r="F10" s="106"/>
      <c r="G10" s="106"/>
      <c r="H10" s="112" t="s">
        <v>110</v>
      </c>
      <c r="I10" s="106"/>
      <c r="J10" s="106"/>
      <c r="K10" s="106"/>
    </row>
    <row r="11" ht="26.25" customHeight="1">
      <c r="A11" s="106"/>
      <c r="B11" s="126"/>
      <c r="C11" s="73"/>
      <c r="D11" s="106"/>
      <c r="E11" s="180"/>
      <c r="G11" s="106"/>
      <c r="H11" s="180"/>
      <c r="J11" s="106"/>
      <c r="K11" s="106"/>
    </row>
    <row r="12" ht="15.75" customHeight="1">
      <c r="A12" s="106"/>
      <c r="B12" s="106"/>
      <c r="C12" s="106"/>
      <c r="D12" s="106"/>
      <c r="E12" s="106"/>
      <c r="F12" s="106"/>
      <c r="G12" s="106"/>
      <c r="H12" s="106"/>
      <c r="I12" s="106"/>
      <c r="J12" s="106"/>
      <c r="K12" s="106"/>
    </row>
    <row r="13" ht="15.75" customHeight="1">
      <c r="A13" s="106"/>
      <c r="B13" s="112" t="s">
        <v>111</v>
      </c>
      <c r="C13" s="106"/>
      <c r="D13" s="106"/>
      <c r="E13" s="112" t="s">
        <v>57</v>
      </c>
      <c r="F13" s="106"/>
      <c r="G13" s="106"/>
      <c r="H13" s="112" t="s">
        <v>98</v>
      </c>
      <c r="I13" s="106"/>
      <c r="J13" s="106"/>
      <c r="K13" s="106"/>
    </row>
    <row r="14" ht="26.25" customHeight="1">
      <c r="A14" s="106"/>
      <c r="B14" s="126"/>
      <c r="C14" s="73"/>
      <c r="D14" s="106"/>
      <c r="E14" s="127"/>
      <c r="F14" s="128"/>
      <c r="G14" s="118"/>
      <c r="H14" s="181"/>
      <c r="I14" s="128"/>
      <c r="J14" s="118"/>
      <c r="K14" s="118"/>
    </row>
    <row r="15" ht="15.75" customHeight="1">
      <c r="A15" s="106"/>
      <c r="B15" s="106"/>
      <c r="C15" s="106"/>
      <c r="D15" s="106"/>
      <c r="E15" s="150" t="s">
        <v>112</v>
      </c>
      <c r="G15" s="129"/>
      <c r="H15" s="106"/>
      <c r="I15" s="106"/>
      <c r="J15" s="106"/>
      <c r="K15" s="129"/>
    </row>
    <row r="16" ht="15.75" customHeight="1">
      <c r="A16" s="106"/>
      <c r="B16" s="106"/>
      <c r="C16" s="106"/>
      <c r="D16" s="106"/>
      <c r="G16" s="129"/>
      <c r="H16" s="106"/>
      <c r="I16" s="106"/>
      <c r="J16" s="106"/>
      <c r="K16" s="129"/>
    </row>
    <row r="17" ht="55.5" customHeight="1">
      <c r="A17" s="106"/>
      <c r="B17" s="106"/>
      <c r="C17" s="106"/>
      <c r="D17" s="106"/>
      <c r="G17" s="118"/>
      <c r="H17" s="118"/>
      <c r="I17" s="118"/>
      <c r="J17" s="118"/>
      <c r="K17" s="118"/>
    </row>
    <row r="18">
      <c r="A18" s="106"/>
      <c r="B18" s="132" t="s">
        <v>113</v>
      </c>
      <c r="J18" s="106"/>
      <c r="K18" s="106"/>
    </row>
    <row r="19">
      <c r="A19" s="106"/>
      <c r="B19" s="106"/>
      <c r="C19" s="106"/>
      <c r="D19" s="118"/>
      <c r="E19" s="106"/>
      <c r="F19" s="106"/>
      <c r="G19" s="106"/>
      <c r="H19" s="106"/>
      <c r="I19" s="106"/>
      <c r="J19" s="106"/>
      <c r="K19" s="106"/>
    </row>
    <row r="20">
      <c r="A20" s="106"/>
      <c r="B20" s="106"/>
      <c r="C20" s="106"/>
      <c r="D20" s="106"/>
      <c r="E20" s="152" t="s">
        <v>114</v>
      </c>
      <c r="G20" s="154">
        <f>COUNTA(Clientes_2[PRODUTO])</f>
        <v>0</v>
      </c>
      <c r="H20" s="106"/>
      <c r="I20" s="106"/>
      <c r="J20" s="106"/>
      <c r="K20" s="106"/>
    </row>
    <row r="21" ht="22.5" customHeight="1">
      <c r="A21" s="134"/>
      <c r="B21" s="182" t="s">
        <v>103</v>
      </c>
      <c r="C21" s="182" t="s">
        <v>97</v>
      </c>
      <c r="D21" s="182" t="s">
        <v>104</v>
      </c>
      <c r="E21" s="182" t="s">
        <v>115</v>
      </c>
      <c r="F21" s="182" t="s">
        <v>116</v>
      </c>
      <c r="G21" s="182" t="s">
        <v>89</v>
      </c>
      <c r="H21" s="134"/>
      <c r="I21" s="134"/>
      <c r="J21" s="134"/>
      <c r="K21" s="134"/>
    </row>
    <row r="22" ht="22.5" customHeight="1">
      <c r="A22" s="106"/>
      <c r="B22" s="183" t="s">
        <v>94</v>
      </c>
      <c r="C22" s="183"/>
      <c r="D22" s="183"/>
      <c r="E22" s="183"/>
      <c r="F22" s="183"/>
      <c r="G22" s="183"/>
      <c r="H22" s="106"/>
      <c r="I22" s="106"/>
      <c r="J22" s="106"/>
      <c r="K22" s="106"/>
    </row>
    <row r="23" ht="22.5" customHeight="1">
      <c r="A23" s="106"/>
      <c r="B23" s="184"/>
      <c r="C23" s="184"/>
      <c r="D23" s="184"/>
      <c r="E23" s="184"/>
      <c r="F23" s="184"/>
      <c r="G23" s="185"/>
      <c r="H23" s="106"/>
      <c r="I23" s="106"/>
      <c r="J23" s="106"/>
      <c r="K23" s="106"/>
    </row>
    <row r="24">
      <c r="A24" s="106"/>
      <c r="B24" s="106"/>
      <c r="C24" s="106"/>
      <c r="D24" s="118"/>
      <c r="E24" s="106"/>
      <c r="F24" s="106"/>
      <c r="G24" s="106"/>
      <c r="H24" s="106"/>
      <c r="I24" s="106"/>
      <c r="J24" s="106"/>
      <c r="K24" s="106"/>
    </row>
    <row r="25">
      <c r="A25" s="106"/>
      <c r="B25" s="106"/>
      <c r="C25" s="106"/>
      <c r="D25" s="118"/>
      <c r="E25" s="106"/>
      <c r="F25" s="106"/>
      <c r="G25" s="118"/>
      <c r="H25" s="106"/>
      <c r="I25" s="106"/>
      <c r="J25" s="106"/>
      <c r="K25" s="106"/>
    </row>
    <row r="26">
      <c r="A26" s="106"/>
      <c r="B26" s="106"/>
      <c r="C26" s="106"/>
      <c r="D26" s="118"/>
      <c r="E26" s="106"/>
      <c r="F26" s="106"/>
      <c r="G26" s="106"/>
      <c r="H26" s="106"/>
      <c r="I26" s="106"/>
      <c r="J26" s="106"/>
      <c r="K26" s="106"/>
    </row>
    <row r="27">
      <c r="A27" s="106"/>
      <c r="B27" s="106"/>
      <c r="C27" s="106"/>
      <c r="D27" s="118"/>
      <c r="E27" s="106"/>
      <c r="F27" s="106"/>
      <c r="G27" s="106"/>
      <c r="H27" s="106"/>
      <c r="I27" s="106"/>
      <c r="J27" s="106"/>
      <c r="K27" s="106"/>
    </row>
  </sheetData>
  <mergeCells count="10">
    <mergeCell ref="E15:F17"/>
    <mergeCell ref="B18:I18"/>
    <mergeCell ref="E20:F20"/>
    <mergeCell ref="B7:I7"/>
    <mergeCell ref="B11:C11"/>
    <mergeCell ref="E11:F11"/>
    <mergeCell ref="H11:I11"/>
    <mergeCell ref="B14:C14"/>
    <mergeCell ref="E14:F14"/>
    <mergeCell ref="H14:I14"/>
  </mergeCells>
  <dataValidations>
    <dataValidation type="list" allowBlank="1" showErrorMessage="1" sqref="E14">
      <formula1>ESTOQUE[PRODUTO]</formula1>
    </dataValidation>
  </dataValidations>
  <drawing r:id="rId1"/>
  <tableParts count="1">
    <tablePart r:id="rId3"/>
  </tableParts>
</worksheet>
</file>