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x18F\OneDrive\Bureau\"/>
    </mc:Choice>
  </mc:AlternateContent>
  <xr:revisionPtr revIDLastSave="0" documentId="13_ncr:40001_{31FB94AA-9C1A-4DF0-AAE6-95D767C92889}" xr6:coauthVersionLast="47" xr6:coauthVersionMax="47" xr10:uidLastSave="{00000000-0000-0000-0000-000000000000}"/>
  <bookViews>
    <workbookView xWindow="28680" yWindow="-120" windowWidth="29040" windowHeight="16440"/>
  </bookViews>
  <sheets>
    <sheet name="Calcul_de_Rentabilité" sheetId="1" r:id="rId1"/>
    <sheet name="Graph" sheetId="2" r:id="rId2"/>
    <sheet name="simulation_prêt_Vide" sheetId="3" r:id="rId3"/>
  </sheets>
  <definedNames>
    <definedName name="_xlnm.Print_Area" localSheetId="2">simulation_prêt_Vide!$B$1:$H$254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29" i="1"/>
  <c r="C22" i="1"/>
  <c r="C19" i="1"/>
  <c r="C24" i="1"/>
  <c r="D5" i="1"/>
  <c r="F5" i="3"/>
  <c r="D5" i="3"/>
  <c r="D10" i="3"/>
  <c r="N6" i="2"/>
  <c r="N5" i="2"/>
  <c r="H3" i="2"/>
  <c r="G3" i="2"/>
  <c r="F3" i="2"/>
  <c r="E3" i="2"/>
  <c r="D3" i="2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F10" i="3"/>
  <c r="A53" i="1"/>
  <c r="A54" i="1"/>
  <c r="A55" i="1"/>
  <c r="A56" i="1"/>
  <c r="A57" i="1"/>
  <c r="A58" i="1"/>
  <c r="A59" i="1"/>
  <c r="A60" i="1"/>
  <c r="A61" i="1"/>
  <c r="A47" i="1"/>
  <c r="A48" i="1"/>
  <c r="A49" i="1"/>
  <c r="H49" i="1"/>
  <c r="I49" i="1"/>
  <c r="I34" i="1"/>
  <c r="C48" i="1"/>
  <c r="H34" i="1"/>
  <c r="C47" i="1"/>
  <c r="I48" i="1"/>
  <c r="I47" i="1"/>
  <c r="I46" i="1"/>
  <c r="I45" i="1"/>
  <c r="I44" i="1"/>
  <c r="I43" i="1"/>
  <c r="I42" i="1"/>
  <c r="A28" i="1"/>
  <c r="A29" i="1"/>
  <c r="A30" i="1"/>
  <c r="A31" i="1"/>
  <c r="A32" i="1"/>
  <c r="A33" i="1"/>
  <c r="A34" i="1"/>
  <c r="A35" i="1"/>
  <c r="A38" i="1"/>
  <c r="A39" i="1"/>
  <c r="A40" i="1"/>
  <c r="A41" i="1"/>
  <c r="A42" i="1"/>
  <c r="A43" i="1"/>
  <c r="I41" i="1"/>
  <c r="I40" i="1"/>
  <c r="C35" i="1"/>
  <c r="C53" i="1"/>
  <c r="C46" i="1"/>
  <c r="C49" i="1"/>
  <c r="C52" i="1"/>
  <c r="C57" i="1"/>
  <c r="H7" i="2"/>
  <c r="C60" i="1"/>
  <c r="F7" i="2"/>
  <c r="C85" i="1"/>
  <c r="C103" i="1"/>
  <c r="C89" i="1"/>
  <c r="C88" i="1"/>
  <c r="F6" i="2"/>
  <c r="C78" i="1"/>
  <c r="E5" i="2"/>
  <c r="C96" i="1"/>
  <c r="G5" i="2"/>
  <c r="B5" i="3"/>
  <c r="C105" i="1"/>
  <c r="H5" i="2"/>
  <c r="C55" i="1"/>
  <c r="C87" i="1"/>
  <c r="F5" i="2"/>
  <c r="C106" i="1"/>
  <c r="H6" i="2"/>
  <c r="C69" i="1"/>
  <c r="C107" i="1"/>
  <c r="D5" i="2"/>
  <c r="G18" i="1"/>
  <c r="C38" i="1"/>
  <c r="C41" i="1"/>
  <c r="D15" i="3"/>
  <c r="H5" i="3"/>
  <c r="E382" i="3"/>
  <c r="E160" i="3"/>
  <c r="E439" i="3"/>
  <c r="E492" i="3"/>
  <c r="E74" i="3"/>
  <c r="E358" i="3"/>
  <c r="E198" i="3"/>
  <c r="E459" i="3"/>
  <c r="E214" i="3"/>
  <c r="E301" i="3"/>
  <c r="E207" i="3"/>
  <c r="E224" i="3"/>
  <c r="E71" i="3"/>
  <c r="E243" i="3"/>
  <c r="E241" i="3"/>
  <c r="E21" i="3"/>
  <c r="E252" i="3"/>
  <c r="E494" i="3"/>
  <c r="E311" i="3"/>
  <c r="E90" i="3"/>
  <c r="E88" i="3"/>
  <c r="E432" i="3"/>
  <c r="E376" i="3"/>
  <c r="E267" i="3"/>
  <c r="E478" i="3"/>
  <c r="E304" i="3"/>
  <c r="E257" i="3"/>
  <c r="E310" i="3"/>
  <c r="E163" i="3"/>
  <c r="E369" i="3"/>
  <c r="E328" i="3"/>
  <c r="E395" i="3"/>
  <c r="E321" i="3"/>
  <c r="E447" i="3"/>
  <c r="E383" i="3"/>
  <c r="E397" i="3"/>
  <c r="E201" i="3"/>
  <c r="E115" i="3"/>
  <c r="E89" i="3"/>
  <c r="E362" i="3"/>
  <c r="E425" i="3"/>
  <c r="E151" i="3"/>
  <c r="E363" i="3"/>
  <c r="E446" i="3"/>
  <c r="E387" i="3"/>
  <c r="E109" i="3"/>
  <c r="E279" i="3"/>
  <c r="E244" i="3"/>
  <c r="E176" i="3"/>
  <c r="E434" i="3"/>
  <c r="E108" i="3"/>
  <c r="E91" i="3"/>
  <c r="E86" i="3"/>
  <c r="E259" i="3"/>
  <c r="E177" i="3"/>
  <c r="E136" i="3"/>
  <c r="E367" i="3"/>
  <c r="E83" i="3"/>
  <c r="E36" i="3"/>
  <c r="E339" i="3"/>
  <c r="E409" i="3"/>
  <c r="E149" i="3"/>
  <c r="E315" i="3"/>
  <c r="E132" i="3"/>
  <c r="E84" i="3"/>
  <c r="E266" i="3"/>
  <c r="E237" i="3"/>
  <c r="E448" i="3"/>
  <c r="E215" i="3"/>
  <c r="E217" i="3"/>
  <c r="E105" i="3"/>
  <c r="E386" i="3"/>
  <c r="E141" i="3"/>
  <c r="E309" i="3"/>
  <c r="E58" i="3"/>
  <c r="E479" i="3"/>
  <c r="E107" i="3"/>
  <c r="E78" i="3"/>
  <c r="E461" i="3"/>
  <c r="E206" i="3"/>
  <c r="E290" i="3"/>
  <c r="E191" i="3"/>
  <c r="E64" i="3"/>
  <c r="E422" i="3"/>
  <c r="E150" i="3"/>
  <c r="E131" i="3"/>
  <c r="E402" i="3"/>
  <c r="E123" i="3"/>
  <c r="E76" i="3"/>
  <c r="E355" i="3"/>
  <c r="E195" i="3"/>
  <c r="E98" i="3"/>
  <c r="E25" i="3"/>
  <c r="E187" i="3"/>
  <c r="E477" i="3"/>
  <c r="E38" i="3"/>
  <c r="E346" i="3"/>
  <c r="E456" i="3"/>
  <c r="E256" i="3"/>
  <c r="E129" i="3"/>
  <c r="E146" i="3"/>
  <c r="E228" i="3"/>
  <c r="E413" i="3"/>
  <c r="E63" i="3"/>
  <c r="E483" i="3"/>
  <c r="E333" i="3"/>
  <c r="E230" i="3"/>
  <c r="E401" i="3"/>
  <c r="E258" i="3"/>
  <c r="E235" i="3"/>
  <c r="E66" i="3"/>
  <c r="E460" i="3"/>
  <c r="E50" i="3"/>
  <c r="E443" i="3"/>
  <c r="E384" i="3"/>
  <c r="E22" i="3"/>
  <c r="E213" i="3"/>
  <c r="E464" i="3"/>
  <c r="E145" i="3"/>
  <c r="E341" i="3"/>
  <c r="E299" i="3"/>
  <c r="E158" i="3"/>
  <c r="E419" i="3"/>
  <c r="E157" i="3"/>
  <c r="E302" i="3"/>
  <c r="E389" i="3"/>
  <c r="E37" i="3"/>
  <c r="E349" i="3"/>
  <c r="E292" i="3"/>
  <c r="E471" i="3"/>
  <c r="E470" i="3"/>
  <c r="E43" i="3"/>
  <c r="E82" i="3"/>
  <c r="E77" i="3"/>
  <c r="E47" i="3"/>
  <c r="E273" i="3"/>
  <c r="E481" i="3"/>
  <c r="E317" i="3"/>
  <c r="E347" i="3"/>
  <c r="E288" i="3"/>
  <c r="E378" i="3"/>
  <c r="E380" i="3"/>
  <c r="E171" i="3"/>
  <c r="E196" i="3"/>
  <c r="E184" i="3"/>
  <c r="E229" i="3"/>
  <c r="E484" i="3"/>
  <c r="E62" i="3"/>
  <c r="E487" i="3"/>
  <c r="E101" i="3"/>
  <c r="E35" i="3"/>
  <c r="E209" i="3"/>
  <c r="E392" i="3"/>
  <c r="E466" i="3"/>
  <c r="E417" i="3"/>
  <c r="E42" i="3"/>
  <c r="E193" i="3"/>
  <c r="E246" i="3"/>
  <c r="E94" i="3"/>
  <c r="E159" i="3"/>
  <c r="E190" i="3"/>
  <c r="E475" i="3"/>
  <c r="E161" i="3"/>
  <c r="E410" i="3"/>
  <c r="E268" i="3"/>
  <c r="E370" i="3"/>
  <c r="E19" i="3"/>
  <c r="E394" i="3"/>
  <c r="E168" i="3"/>
  <c r="E379" i="3"/>
  <c r="E154" i="3"/>
  <c r="E351" i="3"/>
  <c r="E306" i="3"/>
  <c r="E34" i="3"/>
  <c r="E342" i="3"/>
  <c r="E319" i="3"/>
  <c r="E67" i="3"/>
  <c r="E314" i="3"/>
  <c r="E329" i="3"/>
  <c r="E239" i="3"/>
  <c r="E130" i="3"/>
  <c r="E442" i="3"/>
  <c r="E295" i="3"/>
  <c r="E232" i="3"/>
  <c r="E426" i="3"/>
  <c r="E411" i="3"/>
  <c r="E371" i="3"/>
  <c r="E122" i="3"/>
  <c r="E222" i="3"/>
  <c r="E403" i="3"/>
  <c r="E307" i="3"/>
  <c r="E192" i="3"/>
  <c r="E204" i="3"/>
  <c r="E348" i="3"/>
  <c r="E340" i="3"/>
  <c r="E113" i="3"/>
  <c r="E377" i="3"/>
  <c r="E120" i="3"/>
  <c r="E153" i="3"/>
  <c r="E451" i="3"/>
  <c r="E236" i="3"/>
  <c r="E488" i="3"/>
  <c r="E126" i="3"/>
  <c r="E271" i="3"/>
  <c r="E140" i="3"/>
  <c r="E365" i="3"/>
  <c r="E463" i="3"/>
  <c r="E385" i="3"/>
  <c r="E486" i="3"/>
  <c r="E144" i="3"/>
  <c r="E441" i="3"/>
  <c r="E399" i="3"/>
  <c r="E240" i="3"/>
  <c r="E119" i="3"/>
  <c r="E291" i="3"/>
  <c r="E480" i="3"/>
  <c r="E324" i="3"/>
  <c r="E431" i="3"/>
  <c r="E405" i="3"/>
  <c r="E93" i="3"/>
  <c r="E15" i="3"/>
  <c r="C15" i="3"/>
  <c r="F15" i="3"/>
  <c r="E361" i="3"/>
  <c r="E468" i="3"/>
  <c r="E233" i="3"/>
  <c r="E39" i="3"/>
  <c r="E182" i="3"/>
  <c r="E212" i="3"/>
  <c r="E490" i="3"/>
  <c r="E354" i="3"/>
  <c r="E227" i="3"/>
  <c r="E137" i="3"/>
  <c r="E112" i="3"/>
  <c r="E404" i="3"/>
  <c r="E32" i="3"/>
  <c r="E220" i="3"/>
  <c r="E147" i="3"/>
  <c r="E95" i="3"/>
  <c r="E330" i="3"/>
  <c r="E374" i="3"/>
  <c r="E249" i="3"/>
  <c r="E52" i="3"/>
  <c r="E223" i="3"/>
  <c r="E106" i="3"/>
  <c r="E360" i="3"/>
  <c r="E281" i="3"/>
  <c r="E297" i="3"/>
  <c r="E407" i="3"/>
  <c r="E276" i="3"/>
  <c r="E186" i="3"/>
  <c r="E270" i="3"/>
  <c r="E263" i="3"/>
  <c r="E16" i="3"/>
  <c r="E357" i="3"/>
  <c r="E162" i="3"/>
  <c r="E408" i="3"/>
  <c r="E238" i="3"/>
  <c r="E449" i="3"/>
  <c r="E429" i="3"/>
  <c r="E264" i="3"/>
  <c r="E110" i="3"/>
  <c r="E225" i="3"/>
  <c r="E138" i="3"/>
  <c r="E260" i="3"/>
  <c r="E121" i="3"/>
  <c r="E251" i="3"/>
  <c r="E489" i="3"/>
  <c r="E265" i="3"/>
  <c r="E491" i="3"/>
  <c r="E167" i="3"/>
  <c r="E457" i="3"/>
  <c r="E48" i="3"/>
  <c r="E296" i="3"/>
  <c r="E135" i="3"/>
  <c r="E253" i="3"/>
  <c r="E211" i="3"/>
  <c r="E56" i="3"/>
  <c r="E75" i="3"/>
  <c r="E72" i="3"/>
  <c r="E45" i="3"/>
  <c r="E250" i="3"/>
  <c r="E375" i="3"/>
  <c r="E127" i="3"/>
  <c r="E189" i="3"/>
  <c r="E41" i="3"/>
  <c r="E61" i="3"/>
  <c r="E436" i="3"/>
  <c r="E430" i="3"/>
  <c r="E293" i="3"/>
  <c r="E96" i="3"/>
  <c r="E338" i="3"/>
  <c r="E218" i="3"/>
  <c r="E28" i="3"/>
  <c r="E458" i="3"/>
  <c r="E199" i="3"/>
  <c r="E368" i="3"/>
  <c r="E185" i="3"/>
  <c r="E272" i="3"/>
  <c r="E169" i="3"/>
  <c r="E424" i="3"/>
  <c r="E332" i="3"/>
  <c r="E282" i="3"/>
  <c r="E172" i="3"/>
  <c r="E322" i="3"/>
  <c r="E359" i="3"/>
  <c r="E59" i="3"/>
  <c r="E170" i="3"/>
  <c r="E454" i="3"/>
  <c r="E316" i="3"/>
  <c r="E188" i="3"/>
  <c r="E219" i="3"/>
  <c r="E325" i="3"/>
  <c r="E70" i="3"/>
  <c r="E180" i="3"/>
  <c r="E117" i="3"/>
  <c r="E100" i="3"/>
  <c r="E143" i="3"/>
  <c r="E116" i="3"/>
  <c r="E420" i="3"/>
  <c r="E17" i="3"/>
  <c r="E79" i="3"/>
  <c r="E366" i="3"/>
  <c r="E373" i="3"/>
  <c r="E465" i="3"/>
  <c r="E331" i="3"/>
  <c r="E289" i="3"/>
  <c r="E280" i="3"/>
  <c r="E255" i="3"/>
  <c r="E278" i="3"/>
  <c r="E254" i="3"/>
  <c r="E133" i="3"/>
  <c r="E473" i="3"/>
  <c r="E414" i="3"/>
  <c r="E205" i="3"/>
  <c r="E356" i="3"/>
  <c r="E421" i="3"/>
  <c r="E124" i="3"/>
  <c r="E248" i="3"/>
  <c r="E247" i="3"/>
  <c r="E445" i="3"/>
  <c r="E320" i="3"/>
  <c r="E469" i="3"/>
  <c r="E134" i="3"/>
  <c r="E412" i="3"/>
  <c r="E44" i="3"/>
  <c r="E327" i="3"/>
  <c r="E53" i="3"/>
  <c r="E337" i="3"/>
  <c r="E335" i="3"/>
  <c r="E226" i="3"/>
  <c r="E261" i="3"/>
  <c r="E234" i="3"/>
  <c r="E303" i="3"/>
  <c r="E323" i="3"/>
  <c r="E165" i="3"/>
  <c r="E179" i="3"/>
  <c r="E60" i="3"/>
  <c r="E102" i="3"/>
  <c r="E423" i="3"/>
  <c r="E275" i="3"/>
  <c r="E40" i="3"/>
  <c r="E474" i="3"/>
  <c r="E178" i="3"/>
  <c r="E428" i="3"/>
  <c r="E343" i="3"/>
  <c r="E400" i="3"/>
  <c r="E85" i="3"/>
  <c r="E156" i="3"/>
  <c r="E208" i="3"/>
  <c r="E482" i="3"/>
  <c r="E364" i="3"/>
  <c r="E200" i="3"/>
  <c r="E30" i="3"/>
  <c r="E173" i="3"/>
  <c r="E393" i="3"/>
  <c r="E467" i="3"/>
  <c r="E453" i="3"/>
  <c r="E81" i="3"/>
  <c r="E92" i="3"/>
  <c r="E381" i="3"/>
  <c r="E46" i="3"/>
  <c r="E118" i="3"/>
  <c r="E210" i="3"/>
  <c r="E415" i="3"/>
  <c r="E20" i="3"/>
  <c r="E18" i="3"/>
  <c r="E231" i="3"/>
  <c r="E68" i="3"/>
  <c r="E435" i="3"/>
  <c r="E128" i="3"/>
  <c r="E298" i="3"/>
  <c r="E312" i="3"/>
  <c r="E352" i="3"/>
  <c r="E283" i="3"/>
  <c r="E284" i="3"/>
  <c r="E277" i="3"/>
  <c r="E54" i="3"/>
  <c r="E245" i="3"/>
  <c r="E114" i="3"/>
  <c r="E125" i="3"/>
  <c r="E452" i="3"/>
  <c r="E80" i="3"/>
  <c r="E87" i="3"/>
  <c r="E472" i="3"/>
  <c r="E462" i="3"/>
  <c r="E55" i="3"/>
  <c r="E155" i="3"/>
  <c r="E444" i="3"/>
  <c r="E24" i="3"/>
  <c r="E166" i="3"/>
  <c r="E418" i="3"/>
  <c r="E313" i="3"/>
  <c r="E142" i="3"/>
  <c r="E216" i="3"/>
  <c r="E202" i="3"/>
  <c r="E31" i="3"/>
  <c r="E183" i="3"/>
  <c r="E353" i="3"/>
  <c r="E49" i="3"/>
  <c r="E287" i="3"/>
  <c r="E242" i="3"/>
  <c r="E103" i="3"/>
  <c r="E450" i="3"/>
  <c r="E485" i="3"/>
  <c r="E197" i="3"/>
  <c r="E493" i="3"/>
  <c r="E455" i="3"/>
  <c r="E300" i="3"/>
  <c r="E69" i="3"/>
  <c r="E148" i="3"/>
  <c r="E181" i="3"/>
  <c r="E427" i="3"/>
  <c r="E433" i="3"/>
  <c r="E221" i="3"/>
  <c r="E111" i="3"/>
  <c r="E438" i="3"/>
  <c r="E57" i="3"/>
  <c r="E308" i="3"/>
  <c r="E318" i="3"/>
  <c r="E139" i="3"/>
  <c r="E336" i="3"/>
  <c r="E29" i="3"/>
  <c r="E174" i="3"/>
  <c r="E476" i="3"/>
  <c r="E391" i="3"/>
  <c r="E23" i="3"/>
  <c r="E416" i="3"/>
  <c r="E51" i="3"/>
  <c r="E350" i="3"/>
  <c r="E73" i="3"/>
  <c r="E286" i="3"/>
  <c r="E388" i="3"/>
  <c r="E33" i="3"/>
  <c r="E104" i="3"/>
  <c r="E194" i="3"/>
  <c r="E396" i="3"/>
  <c r="E97" i="3"/>
  <c r="E262" i="3"/>
  <c r="E285" i="3"/>
  <c r="E372" i="3"/>
  <c r="E274" i="3"/>
  <c r="E406" i="3"/>
  <c r="E326" i="3"/>
  <c r="E203" i="3"/>
  <c r="E269" i="3"/>
  <c r="E294" i="3"/>
  <c r="E26" i="3"/>
  <c r="E99" i="3"/>
  <c r="E437" i="3"/>
  <c r="E344" i="3"/>
  <c r="E390" i="3"/>
  <c r="E152" i="3"/>
  <c r="E175" i="3"/>
  <c r="E305" i="3"/>
  <c r="E398" i="3"/>
  <c r="E65" i="3"/>
  <c r="E164" i="3"/>
  <c r="E345" i="3"/>
  <c r="E27" i="3"/>
  <c r="E440" i="3"/>
  <c r="E334" i="3"/>
  <c r="D16" i="3"/>
  <c r="C16" i="3"/>
  <c r="F16" i="3"/>
  <c r="D17" i="3"/>
  <c r="C17" i="3"/>
  <c r="F17" i="3"/>
  <c r="D18" i="3"/>
  <c r="C18" i="3"/>
  <c r="F18" i="3"/>
  <c r="D19" i="3"/>
  <c r="C19" i="3"/>
  <c r="F19" i="3"/>
  <c r="D20" i="3"/>
  <c r="C20" i="3"/>
  <c r="F20" i="3"/>
  <c r="D21" i="3"/>
  <c r="C21" i="3"/>
  <c r="F21" i="3"/>
  <c r="D22" i="3"/>
  <c r="C22" i="3"/>
  <c r="F22" i="3"/>
  <c r="D23" i="3"/>
  <c r="C23" i="3"/>
  <c r="F23" i="3"/>
  <c r="D24" i="3"/>
  <c r="C24" i="3"/>
  <c r="F24" i="3"/>
  <c r="D25" i="3"/>
  <c r="C25" i="3"/>
  <c r="F25" i="3"/>
  <c r="D26" i="3"/>
  <c r="C26" i="3"/>
  <c r="F26" i="3"/>
  <c r="D27" i="3"/>
  <c r="C27" i="3"/>
  <c r="F27" i="3"/>
  <c r="D28" i="3"/>
  <c r="C28" i="3"/>
  <c r="F28" i="3"/>
  <c r="D29" i="3"/>
  <c r="C29" i="3"/>
  <c r="F29" i="3"/>
  <c r="D30" i="3"/>
  <c r="C30" i="3"/>
  <c r="F30" i="3"/>
  <c r="D31" i="3"/>
  <c r="C31" i="3"/>
  <c r="F31" i="3"/>
  <c r="D32" i="3"/>
  <c r="C32" i="3"/>
  <c r="F32" i="3"/>
  <c r="D33" i="3"/>
  <c r="C33" i="3"/>
  <c r="F33" i="3"/>
  <c r="D34" i="3"/>
  <c r="C34" i="3"/>
  <c r="F34" i="3"/>
  <c r="D35" i="3"/>
  <c r="C35" i="3"/>
  <c r="F35" i="3"/>
  <c r="D36" i="3"/>
  <c r="C36" i="3"/>
  <c r="F36" i="3"/>
  <c r="D37" i="3"/>
  <c r="C37" i="3"/>
  <c r="F37" i="3"/>
  <c r="D38" i="3"/>
  <c r="C38" i="3"/>
  <c r="F38" i="3"/>
  <c r="D39" i="3"/>
  <c r="C39" i="3"/>
  <c r="F39" i="3"/>
  <c r="D40" i="3"/>
  <c r="C40" i="3"/>
  <c r="F40" i="3"/>
  <c r="D41" i="3"/>
  <c r="C41" i="3"/>
  <c r="F41" i="3"/>
  <c r="D42" i="3"/>
  <c r="C42" i="3"/>
  <c r="F42" i="3"/>
  <c r="D43" i="3"/>
  <c r="C43" i="3"/>
  <c r="F43" i="3"/>
  <c r="D44" i="3"/>
  <c r="C44" i="3"/>
  <c r="F44" i="3"/>
  <c r="D45" i="3"/>
  <c r="C45" i="3"/>
  <c r="F45" i="3"/>
  <c r="D46" i="3"/>
  <c r="C46" i="3"/>
  <c r="F46" i="3"/>
  <c r="D47" i="3"/>
  <c r="C47" i="3"/>
  <c r="F47" i="3"/>
  <c r="D48" i="3"/>
  <c r="C48" i="3"/>
  <c r="F48" i="3"/>
  <c r="D49" i="3"/>
  <c r="C49" i="3"/>
  <c r="F49" i="3"/>
  <c r="D50" i="3"/>
  <c r="C50" i="3"/>
  <c r="F50" i="3"/>
  <c r="D51" i="3"/>
  <c r="C51" i="3"/>
  <c r="F51" i="3"/>
  <c r="D52" i="3"/>
  <c r="C52" i="3"/>
  <c r="F52" i="3"/>
  <c r="D53" i="3"/>
  <c r="C53" i="3"/>
  <c r="F53" i="3"/>
  <c r="D54" i="3"/>
  <c r="C54" i="3"/>
  <c r="F54" i="3"/>
  <c r="D55" i="3"/>
  <c r="C55" i="3"/>
  <c r="F55" i="3"/>
  <c r="D56" i="3"/>
  <c r="C56" i="3"/>
  <c r="F56" i="3"/>
  <c r="D57" i="3"/>
  <c r="C57" i="3"/>
  <c r="F57" i="3"/>
  <c r="D58" i="3"/>
  <c r="C58" i="3"/>
  <c r="F58" i="3"/>
  <c r="D59" i="3"/>
  <c r="C59" i="3"/>
  <c r="F59" i="3"/>
  <c r="D60" i="3"/>
  <c r="C60" i="3"/>
  <c r="F60" i="3"/>
  <c r="D61" i="3"/>
  <c r="C61" i="3"/>
  <c r="F61" i="3"/>
  <c r="D62" i="3"/>
  <c r="C62" i="3"/>
  <c r="F62" i="3"/>
  <c r="D63" i="3"/>
  <c r="C63" i="3"/>
  <c r="F63" i="3"/>
  <c r="D64" i="3"/>
  <c r="C64" i="3"/>
  <c r="F64" i="3"/>
  <c r="D65" i="3"/>
  <c r="C65" i="3"/>
  <c r="F65" i="3"/>
  <c r="D66" i="3"/>
  <c r="C66" i="3"/>
  <c r="F66" i="3"/>
  <c r="D67" i="3"/>
  <c r="C67" i="3"/>
  <c r="F67" i="3"/>
  <c r="D68" i="3"/>
  <c r="C68" i="3"/>
  <c r="F68" i="3"/>
  <c r="D69" i="3"/>
  <c r="C69" i="3"/>
  <c r="F69" i="3"/>
  <c r="D70" i="3"/>
  <c r="C70" i="3"/>
  <c r="F70" i="3"/>
  <c r="D71" i="3"/>
  <c r="C71" i="3"/>
  <c r="F71" i="3"/>
  <c r="D72" i="3"/>
  <c r="C72" i="3"/>
  <c r="F72" i="3"/>
  <c r="D73" i="3"/>
  <c r="C73" i="3"/>
  <c r="F73" i="3"/>
  <c r="D74" i="3"/>
  <c r="C74" i="3"/>
  <c r="F74" i="3"/>
  <c r="D75" i="3"/>
  <c r="C75" i="3"/>
  <c r="F75" i="3"/>
  <c r="D76" i="3"/>
  <c r="C76" i="3"/>
  <c r="F76" i="3"/>
  <c r="D77" i="3"/>
  <c r="C77" i="3"/>
  <c r="F77" i="3"/>
  <c r="D78" i="3"/>
  <c r="C78" i="3"/>
  <c r="F78" i="3"/>
  <c r="D79" i="3"/>
  <c r="C79" i="3"/>
  <c r="F79" i="3"/>
  <c r="D80" i="3"/>
  <c r="C80" i="3"/>
  <c r="F80" i="3"/>
  <c r="D81" i="3"/>
  <c r="C81" i="3"/>
  <c r="F81" i="3"/>
  <c r="D82" i="3"/>
  <c r="C82" i="3"/>
  <c r="F82" i="3"/>
  <c r="D83" i="3"/>
  <c r="C83" i="3"/>
  <c r="F83" i="3"/>
  <c r="D84" i="3"/>
  <c r="C84" i="3"/>
  <c r="F84" i="3"/>
  <c r="D85" i="3"/>
  <c r="C85" i="3"/>
  <c r="F85" i="3"/>
  <c r="D86" i="3"/>
  <c r="C86" i="3"/>
  <c r="F86" i="3"/>
  <c r="D87" i="3"/>
  <c r="C87" i="3"/>
  <c r="F87" i="3"/>
  <c r="D88" i="3"/>
  <c r="C88" i="3"/>
  <c r="F88" i="3"/>
  <c r="D89" i="3"/>
  <c r="C89" i="3"/>
  <c r="F89" i="3"/>
  <c r="D90" i="3"/>
  <c r="C90" i="3"/>
  <c r="F90" i="3"/>
  <c r="D91" i="3"/>
  <c r="C91" i="3"/>
  <c r="F91" i="3"/>
  <c r="D92" i="3"/>
  <c r="C92" i="3"/>
  <c r="F92" i="3"/>
  <c r="D93" i="3"/>
  <c r="C93" i="3"/>
  <c r="F93" i="3"/>
  <c r="D94" i="3"/>
  <c r="C94" i="3"/>
  <c r="F94" i="3"/>
  <c r="D95" i="3"/>
  <c r="C95" i="3"/>
  <c r="F95" i="3"/>
  <c r="D96" i="3"/>
  <c r="C96" i="3"/>
  <c r="F96" i="3"/>
  <c r="D97" i="3"/>
  <c r="C97" i="3"/>
  <c r="F97" i="3"/>
  <c r="D98" i="3"/>
  <c r="C98" i="3"/>
  <c r="F98" i="3"/>
  <c r="D99" i="3"/>
  <c r="C99" i="3"/>
  <c r="F99" i="3"/>
  <c r="D100" i="3"/>
  <c r="C100" i="3"/>
  <c r="F100" i="3"/>
  <c r="D101" i="3"/>
  <c r="C101" i="3"/>
  <c r="F101" i="3"/>
  <c r="D102" i="3"/>
  <c r="C102" i="3"/>
  <c r="F102" i="3"/>
  <c r="D103" i="3"/>
  <c r="C103" i="3"/>
  <c r="F103" i="3"/>
  <c r="D104" i="3"/>
  <c r="C104" i="3"/>
  <c r="F104" i="3"/>
  <c r="D105" i="3"/>
  <c r="C105" i="3"/>
  <c r="F105" i="3"/>
  <c r="D106" i="3"/>
  <c r="C106" i="3"/>
  <c r="F106" i="3"/>
  <c r="D107" i="3"/>
  <c r="C107" i="3"/>
  <c r="F107" i="3"/>
  <c r="D108" i="3"/>
  <c r="C108" i="3"/>
  <c r="F108" i="3"/>
  <c r="D109" i="3"/>
  <c r="C109" i="3"/>
  <c r="F109" i="3"/>
  <c r="D110" i="3"/>
  <c r="C110" i="3"/>
  <c r="F110" i="3"/>
  <c r="D111" i="3"/>
  <c r="C111" i="3"/>
  <c r="F111" i="3"/>
  <c r="D112" i="3"/>
  <c r="C112" i="3"/>
  <c r="F112" i="3"/>
  <c r="D113" i="3"/>
  <c r="C113" i="3"/>
  <c r="F113" i="3"/>
  <c r="D114" i="3"/>
  <c r="C114" i="3"/>
  <c r="F114" i="3"/>
  <c r="D115" i="3"/>
  <c r="C115" i="3"/>
  <c r="F115" i="3"/>
  <c r="D116" i="3"/>
  <c r="C116" i="3"/>
  <c r="F116" i="3"/>
  <c r="D117" i="3"/>
  <c r="C117" i="3"/>
  <c r="F117" i="3"/>
  <c r="D118" i="3"/>
  <c r="C118" i="3"/>
  <c r="F118" i="3"/>
  <c r="D119" i="3"/>
  <c r="C119" i="3"/>
  <c r="F119" i="3"/>
  <c r="D120" i="3"/>
  <c r="C120" i="3"/>
  <c r="F120" i="3"/>
  <c r="D121" i="3"/>
  <c r="C121" i="3"/>
  <c r="F121" i="3"/>
  <c r="D122" i="3"/>
  <c r="C122" i="3"/>
  <c r="F122" i="3"/>
  <c r="D123" i="3"/>
  <c r="C123" i="3"/>
  <c r="F123" i="3"/>
  <c r="D124" i="3"/>
  <c r="C124" i="3"/>
  <c r="F124" i="3"/>
  <c r="D125" i="3"/>
  <c r="C125" i="3"/>
  <c r="F125" i="3"/>
  <c r="D126" i="3"/>
  <c r="C126" i="3"/>
  <c r="F126" i="3"/>
  <c r="D127" i="3"/>
  <c r="C127" i="3"/>
  <c r="F127" i="3"/>
  <c r="D128" i="3"/>
  <c r="C128" i="3"/>
  <c r="F128" i="3"/>
  <c r="D129" i="3"/>
  <c r="C129" i="3"/>
  <c r="F129" i="3"/>
  <c r="D130" i="3"/>
  <c r="C130" i="3"/>
  <c r="F130" i="3"/>
  <c r="D131" i="3"/>
  <c r="C131" i="3"/>
  <c r="F131" i="3"/>
  <c r="D132" i="3"/>
  <c r="C132" i="3"/>
  <c r="F132" i="3"/>
  <c r="D133" i="3"/>
  <c r="C133" i="3"/>
  <c r="F133" i="3"/>
  <c r="D134" i="3"/>
  <c r="C134" i="3"/>
  <c r="F134" i="3"/>
  <c r="D135" i="3"/>
  <c r="C135" i="3"/>
  <c r="F135" i="3"/>
  <c r="D136" i="3"/>
  <c r="C136" i="3"/>
  <c r="F136" i="3"/>
  <c r="D137" i="3"/>
  <c r="C137" i="3"/>
  <c r="F137" i="3"/>
  <c r="D138" i="3"/>
  <c r="C138" i="3"/>
  <c r="F138" i="3"/>
  <c r="D139" i="3"/>
  <c r="C139" i="3"/>
  <c r="F139" i="3"/>
  <c r="D140" i="3"/>
  <c r="C140" i="3"/>
  <c r="F140" i="3"/>
  <c r="D141" i="3"/>
  <c r="C141" i="3"/>
  <c r="F141" i="3"/>
  <c r="D142" i="3"/>
  <c r="C142" i="3"/>
  <c r="F142" i="3"/>
  <c r="D143" i="3"/>
  <c r="C143" i="3"/>
  <c r="F143" i="3"/>
  <c r="D144" i="3"/>
  <c r="C144" i="3"/>
  <c r="F144" i="3"/>
  <c r="D145" i="3"/>
  <c r="C145" i="3"/>
  <c r="F145" i="3"/>
  <c r="D146" i="3"/>
  <c r="C146" i="3"/>
  <c r="F146" i="3"/>
  <c r="D147" i="3"/>
  <c r="C147" i="3"/>
  <c r="F147" i="3"/>
  <c r="D148" i="3"/>
  <c r="C148" i="3"/>
  <c r="F148" i="3"/>
  <c r="D149" i="3"/>
  <c r="C149" i="3"/>
  <c r="F149" i="3"/>
  <c r="D150" i="3"/>
  <c r="C150" i="3"/>
  <c r="F150" i="3"/>
  <c r="D151" i="3"/>
  <c r="C151" i="3"/>
  <c r="F151" i="3"/>
  <c r="D152" i="3"/>
  <c r="C152" i="3"/>
  <c r="F152" i="3"/>
  <c r="D153" i="3"/>
  <c r="C153" i="3"/>
  <c r="F153" i="3"/>
  <c r="D154" i="3"/>
  <c r="C154" i="3"/>
  <c r="F154" i="3"/>
  <c r="D155" i="3"/>
  <c r="C155" i="3"/>
  <c r="F155" i="3"/>
  <c r="D156" i="3"/>
  <c r="C156" i="3"/>
  <c r="F156" i="3"/>
  <c r="D157" i="3"/>
  <c r="C157" i="3"/>
  <c r="F157" i="3"/>
  <c r="D158" i="3"/>
  <c r="C158" i="3"/>
  <c r="F158" i="3"/>
  <c r="D159" i="3"/>
  <c r="C159" i="3"/>
  <c r="F159" i="3"/>
  <c r="D160" i="3"/>
  <c r="C160" i="3"/>
  <c r="F160" i="3"/>
  <c r="D161" i="3"/>
  <c r="C161" i="3"/>
  <c r="F161" i="3"/>
  <c r="D162" i="3"/>
  <c r="C162" i="3"/>
  <c r="F162" i="3"/>
  <c r="D163" i="3"/>
  <c r="C163" i="3"/>
  <c r="F163" i="3"/>
  <c r="D164" i="3"/>
  <c r="C164" i="3"/>
  <c r="F164" i="3"/>
  <c r="D165" i="3"/>
  <c r="C165" i="3"/>
  <c r="F165" i="3"/>
  <c r="D166" i="3"/>
  <c r="C166" i="3"/>
  <c r="F166" i="3"/>
  <c r="D167" i="3"/>
  <c r="C167" i="3"/>
  <c r="F167" i="3"/>
  <c r="D168" i="3"/>
  <c r="C168" i="3"/>
  <c r="F168" i="3"/>
  <c r="D169" i="3"/>
  <c r="C169" i="3"/>
  <c r="F169" i="3"/>
  <c r="D170" i="3"/>
  <c r="C170" i="3"/>
  <c r="F170" i="3"/>
  <c r="D171" i="3"/>
  <c r="C171" i="3"/>
  <c r="F171" i="3"/>
  <c r="D172" i="3"/>
  <c r="C172" i="3"/>
  <c r="F172" i="3"/>
  <c r="D173" i="3"/>
  <c r="C173" i="3"/>
  <c r="F173" i="3"/>
  <c r="D174" i="3"/>
  <c r="C174" i="3"/>
  <c r="F174" i="3"/>
  <c r="D175" i="3"/>
  <c r="C175" i="3"/>
  <c r="F175" i="3"/>
  <c r="D176" i="3"/>
  <c r="C176" i="3"/>
  <c r="F176" i="3"/>
  <c r="D177" i="3"/>
  <c r="C177" i="3"/>
  <c r="F177" i="3"/>
  <c r="D178" i="3"/>
  <c r="C178" i="3"/>
  <c r="F178" i="3"/>
  <c r="D179" i="3"/>
  <c r="C179" i="3"/>
  <c r="F179" i="3"/>
  <c r="D180" i="3"/>
  <c r="C180" i="3"/>
  <c r="F180" i="3"/>
  <c r="D181" i="3"/>
  <c r="C181" i="3"/>
  <c r="F181" i="3"/>
  <c r="D182" i="3"/>
  <c r="C182" i="3"/>
  <c r="F182" i="3"/>
  <c r="D183" i="3"/>
  <c r="C183" i="3"/>
  <c r="F183" i="3"/>
  <c r="D184" i="3"/>
  <c r="C184" i="3"/>
  <c r="F184" i="3"/>
  <c r="D185" i="3"/>
  <c r="C185" i="3"/>
  <c r="F185" i="3"/>
  <c r="D186" i="3"/>
  <c r="C186" i="3"/>
  <c r="F186" i="3"/>
  <c r="D187" i="3"/>
  <c r="C187" i="3"/>
  <c r="F187" i="3"/>
  <c r="D188" i="3"/>
  <c r="C188" i="3"/>
  <c r="F188" i="3"/>
  <c r="D189" i="3"/>
  <c r="C189" i="3"/>
  <c r="F189" i="3"/>
  <c r="D190" i="3"/>
  <c r="C190" i="3"/>
  <c r="F190" i="3"/>
  <c r="D191" i="3"/>
  <c r="C191" i="3"/>
  <c r="F191" i="3"/>
  <c r="D192" i="3"/>
  <c r="C192" i="3"/>
  <c r="F192" i="3"/>
  <c r="D193" i="3"/>
  <c r="C193" i="3"/>
  <c r="F193" i="3"/>
  <c r="D194" i="3"/>
  <c r="C194" i="3"/>
  <c r="F194" i="3"/>
  <c r="D195" i="3"/>
  <c r="C195" i="3"/>
  <c r="F195" i="3"/>
  <c r="D196" i="3"/>
  <c r="C196" i="3"/>
  <c r="F196" i="3"/>
  <c r="D197" i="3"/>
  <c r="C197" i="3"/>
  <c r="F197" i="3"/>
  <c r="D198" i="3"/>
  <c r="C198" i="3"/>
  <c r="F198" i="3"/>
  <c r="D199" i="3"/>
  <c r="C199" i="3"/>
  <c r="F199" i="3"/>
  <c r="D200" i="3"/>
  <c r="C200" i="3"/>
  <c r="F200" i="3"/>
  <c r="D201" i="3"/>
  <c r="C201" i="3"/>
  <c r="F201" i="3"/>
  <c r="D202" i="3"/>
  <c r="C202" i="3"/>
  <c r="F202" i="3"/>
  <c r="D203" i="3"/>
  <c r="C203" i="3"/>
  <c r="F203" i="3"/>
  <c r="D204" i="3"/>
  <c r="C204" i="3"/>
  <c r="F204" i="3"/>
  <c r="D205" i="3"/>
  <c r="C205" i="3"/>
  <c r="F205" i="3"/>
  <c r="D206" i="3"/>
  <c r="C206" i="3"/>
  <c r="F206" i="3"/>
  <c r="D207" i="3"/>
  <c r="C207" i="3"/>
  <c r="F207" i="3"/>
  <c r="D208" i="3"/>
  <c r="C208" i="3"/>
  <c r="F208" i="3"/>
  <c r="D209" i="3"/>
  <c r="C209" i="3"/>
  <c r="F209" i="3"/>
  <c r="D210" i="3"/>
  <c r="C210" i="3"/>
  <c r="F210" i="3"/>
  <c r="D211" i="3"/>
  <c r="C211" i="3"/>
  <c r="F211" i="3"/>
  <c r="D212" i="3"/>
  <c r="C212" i="3"/>
  <c r="F212" i="3"/>
  <c r="D213" i="3"/>
  <c r="C213" i="3"/>
  <c r="F213" i="3"/>
  <c r="D214" i="3"/>
  <c r="C214" i="3"/>
  <c r="F214" i="3"/>
  <c r="D215" i="3"/>
  <c r="C215" i="3"/>
  <c r="F215" i="3"/>
  <c r="D216" i="3"/>
  <c r="C216" i="3"/>
  <c r="F216" i="3"/>
  <c r="D217" i="3"/>
  <c r="C217" i="3"/>
  <c r="F217" i="3"/>
  <c r="D218" i="3"/>
  <c r="C218" i="3"/>
  <c r="F218" i="3"/>
  <c r="D219" i="3"/>
  <c r="C219" i="3"/>
  <c r="F219" i="3"/>
  <c r="D220" i="3"/>
  <c r="C220" i="3"/>
  <c r="F220" i="3"/>
  <c r="D221" i="3"/>
  <c r="C221" i="3"/>
  <c r="F221" i="3"/>
  <c r="D222" i="3"/>
  <c r="C222" i="3"/>
  <c r="F222" i="3"/>
  <c r="D223" i="3"/>
  <c r="C223" i="3"/>
  <c r="F223" i="3"/>
  <c r="D224" i="3"/>
  <c r="C224" i="3"/>
  <c r="F224" i="3"/>
  <c r="D225" i="3"/>
  <c r="C225" i="3"/>
  <c r="F225" i="3"/>
  <c r="D226" i="3"/>
  <c r="C226" i="3"/>
  <c r="F226" i="3"/>
  <c r="D227" i="3"/>
  <c r="C227" i="3"/>
  <c r="F227" i="3"/>
  <c r="D228" i="3"/>
  <c r="C228" i="3"/>
  <c r="F228" i="3"/>
  <c r="D229" i="3"/>
  <c r="C229" i="3"/>
  <c r="F229" i="3"/>
  <c r="D230" i="3"/>
  <c r="C230" i="3"/>
  <c r="F230" i="3"/>
  <c r="D231" i="3"/>
  <c r="C231" i="3"/>
  <c r="F231" i="3"/>
  <c r="D232" i="3"/>
  <c r="C232" i="3"/>
  <c r="F232" i="3"/>
  <c r="D233" i="3"/>
  <c r="C233" i="3"/>
  <c r="F233" i="3"/>
  <c r="D234" i="3"/>
  <c r="C234" i="3"/>
  <c r="F234" i="3"/>
  <c r="D235" i="3"/>
  <c r="C235" i="3"/>
  <c r="F235" i="3"/>
  <c r="D236" i="3"/>
  <c r="C236" i="3"/>
  <c r="F236" i="3"/>
  <c r="D237" i="3"/>
  <c r="C237" i="3"/>
  <c r="F237" i="3"/>
  <c r="D238" i="3"/>
  <c r="C238" i="3"/>
  <c r="F238" i="3"/>
  <c r="D239" i="3"/>
  <c r="C239" i="3"/>
  <c r="F239" i="3"/>
  <c r="D240" i="3"/>
  <c r="C240" i="3"/>
  <c r="F240" i="3"/>
  <c r="D241" i="3"/>
  <c r="C241" i="3"/>
  <c r="F241" i="3"/>
  <c r="D242" i="3"/>
  <c r="C242" i="3"/>
  <c r="F242" i="3"/>
  <c r="D243" i="3"/>
  <c r="C243" i="3"/>
  <c r="F243" i="3"/>
  <c r="D244" i="3"/>
  <c r="C244" i="3"/>
  <c r="F244" i="3"/>
  <c r="D245" i="3"/>
  <c r="C245" i="3"/>
  <c r="F245" i="3"/>
  <c r="D246" i="3"/>
  <c r="C246" i="3"/>
  <c r="F246" i="3"/>
  <c r="D247" i="3"/>
  <c r="C247" i="3"/>
  <c r="F247" i="3"/>
  <c r="D248" i="3"/>
  <c r="C248" i="3"/>
  <c r="F248" i="3"/>
  <c r="D249" i="3"/>
  <c r="C249" i="3"/>
  <c r="F249" i="3"/>
  <c r="D250" i="3"/>
  <c r="C250" i="3"/>
  <c r="F250" i="3"/>
  <c r="D251" i="3"/>
  <c r="C251" i="3"/>
  <c r="F251" i="3"/>
  <c r="D252" i="3"/>
  <c r="C252" i="3"/>
  <c r="F252" i="3"/>
  <c r="D253" i="3"/>
  <c r="C253" i="3"/>
  <c r="F253" i="3"/>
  <c r="D254" i="3"/>
  <c r="C254" i="3"/>
  <c r="F254" i="3"/>
  <c r="D255" i="3"/>
  <c r="C255" i="3"/>
  <c r="F255" i="3"/>
  <c r="D256" i="3"/>
  <c r="C256" i="3"/>
  <c r="F256" i="3"/>
  <c r="D257" i="3"/>
  <c r="C257" i="3"/>
  <c r="F257" i="3"/>
  <c r="D258" i="3"/>
  <c r="C258" i="3"/>
  <c r="F258" i="3"/>
  <c r="D259" i="3"/>
  <c r="C259" i="3"/>
  <c r="F259" i="3"/>
  <c r="D260" i="3"/>
  <c r="C260" i="3"/>
  <c r="F260" i="3"/>
  <c r="D261" i="3"/>
  <c r="C261" i="3"/>
  <c r="F261" i="3"/>
  <c r="D262" i="3"/>
  <c r="C262" i="3"/>
  <c r="F262" i="3"/>
  <c r="D263" i="3"/>
  <c r="C263" i="3"/>
  <c r="F263" i="3"/>
  <c r="D264" i="3"/>
  <c r="C264" i="3"/>
  <c r="F264" i="3"/>
  <c r="D265" i="3"/>
  <c r="C265" i="3"/>
  <c r="F265" i="3"/>
  <c r="D266" i="3"/>
  <c r="C266" i="3"/>
  <c r="F266" i="3"/>
  <c r="D267" i="3"/>
  <c r="C267" i="3"/>
  <c r="F267" i="3"/>
  <c r="D268" i="3"/>
  <c r="C268" i="3"/>
  <c r="F268" i="3"/>
  <c r="D269" i="3"/>
  <c r="C269" i="3"/>
  <c r="F269" i="3"/>
  <c r="D270" i="3"/>
  <c r="C270" i="3"/>
  <c r="F270" i="3"/>
  <c r="D271" i="3"/>
  <c r="C271" i="3"/>
  <c r="F271" i="3"/>
  <c r="D272" i="3"/>
  <c r="C272" i="3"/>
  <c r="F272" i="3"/>
  <c r="D273" i="3"/>
  <c r="C273" i="3"/>
  <c r="F273" i="3"/>
  <c r="D274" i="3"/>
  <c r="C274" i="3"/>
  <c r="F274" i="3"/>
  <c r="D275" i="3"/>
  <c r="C275" i="3"/>
  <c r="F275" i="3"/>
  <c r="D276" i="3"/>
  <c r="C276" i="3"/>
  <c r="F276" i="3"/>
  <c r="D277" i="3"/>
  <c r="C277" i="3"/>
  <c r="F277" i="3"/>
  <c r="D278" i="3"/>
  <c r="C278" i="3"/>
  <c r="F278" i="3"/>
  <c r="D279" i="3"/>
  <c r="C279" i="3"/>
  <c r="F279" i="3"/>
  <c r="D280" i="3"/>
  <c r="C280" i="3"/>
  <c r="F280" i="3"/>
  <c r="D281" i="3"/>
  <c r="C281" i="3"/>
  <c r="F281" i="3"/>
  <c r="D282" i="3"/>
  <c r="C282" i="3"/>
  <c r="F282" i="3"/>
  <c r="D283" i="3"/>
  <c r="C283" i="3"/>
  <c r="F283" i="3"/>
  <c r="D284" i="3"/>
  <c r="C284" i="3"/>
  <c r="F284" i="3"/>
  <c r="D285" i="3"/>
  <c r="C285" i="3"/>
  <c r="F285" i="3"/>
  <c r="D286" i="3"/>
  <c r="C286" i="3"/>
  <c r="F286" i="3"/>
  <c r="D287" i="3"/>
  <c r="C287" i="3"/>
  <c r="F287" i="3"/>
  <c r="D288" i="3"/>
  <c r="C288" i="3"/>
  <c r="F288" i="3"/>
  <c r="D289" i="3"/>
  <c r="C289" i="3"/>
  <c r="F289" i="3"/>
  <c r="D290" i="3"/>
  <c r="C290" i="3"/>
  <c r="F290" i="3"/>
  <c r="D291" i="3"/>
  <c r="C291" i="3"/>
  <c r="F291" i="3"/>
  <c r="D292" i="3"/>
  <c r="C292" i="3"/>
  <c r="F292" i="3"/>
  <c r="D293" i="3"/>
  <c r="C293" i="3"/>
  <c r="F293" i="3"/>
  <c r="D294" i="3"/>
  <c r="C294" i="3"/>
  <c r="F294" i="3"/>
  <c r="D295" i="3"/>
  <c r="C295" i="3"/>
  <c r="F295" i="3"/>
  <c r="D296" i="3"/>
  <c r="C296" i="3"/>
  <c r="F296" i="3"/>
  <c r="D297" i="3"/>
  <c r="C297" i="3"/>
  <c r="F297" i="3"/>
  <c r="D298" i="3"/>
  <c r="C298" i="3"/>
  <c r="F298" i="3"/>
  <c r="D299" i="3"/>
  <c r="C299" i="3"/>
  <c r="F299" i="3"/>
  <c r="D300" i="3"/>
  <c r="C300" i="3"/>
  <c r="F300" i="3"/>
  <c r="D301" i="3"/>
  <c r="C301" i="3"/>
  <c r="F301" i="3"/>
  <c r="D302" i="3"/>
  <c r="C302" i="3"/>
  <c r="F302" i="3"/>
  <c r="D303" i="3"/>
  <c r="C303" i="3"/>
  <c r="F303" i="3"/>
  <c r="D304" i="3"/>
  <c r="C304" i="3"/>
  <c r="F304" i="3"/>
  <c r="D305" i="3"/>
  <c r="C305" i="3"/>
  <c r="F305" i="3"/>
  <c r="D306" i="3"/>
  <c r="C306" i="3"/>
  <c r="F306" i="3"/>
  <c r="D307" i="3"/>
  <c r="C307" i="3"/>
  <c r="F307" i="3"/>
  <c r="D308" i="3"/>
  <c r="C308" i="3"/>
  <c r="F308" i="3"/>
  <c r="D309" i="3"/>
  <c r="C309" i="3"/>
  <c r="F309" i="3"/>
  <c r="D310" i="3"/>
  <c r="C310" i="3"/>
  <c r="F310" i="3"/>
  <c r="D311" i="3"/>
  <c r="C311" i="3"/>
  <c r="F311" i="3"/>
  <c r="D312" i="3"/>
  <c r="C312" i="3"/>
  <c r="F312" i="3"/>
  <c r="D313" i="3"/>
  <c r="C313" i="3"/>
  <c r="F313" i="3"/>
  <c r="D314" i="3"/>
  <c r="C314" i="3"/>
  <c r="F314" i="3"/>
  <c r="D315" i="3"/>
  <c r="C315" i="3"/>
  <c r="F315" i="3"/>
  <c r="D316" i="3"/>
  <c r="C316" i="3"/>
  <c r="F316" i="3"/>
  <c r="D317" i="3"/>
  <c r="C317" i="3"/>
  <c r="F317" i="3"/>
  <c r="D318" i="3"/>
  <c r="C318" i="3"/>
  <c r="F318" i="3"/>
  <c r="D319" i="3"/>
  <c r="C319" i="3"/>
  <c r="F319" i="3"/>
  <c r="D320" i="3"/>
  <c r="C320" i="3"/>
  <c r="F320" i="3"/>
  <c r="D321" i="3"/>
  <c r="C321" i="3"/>
  <c r="F321" i="3"/>
  <c r="D322" i="3"/>
  <c r="C322" i="3"/>
  <c r="F322" i="3"/>
  <c r="D323" i="3"/>
  <c r="C323" i="3"/>
  <c r="F323" i="3"/>
  <c r="D324" i="3"/>
  <c r="C324" i="3"/>
  <c r="F324" i="3"/>
  <c r="D325" i="3"/>
  <c r="C325" i="3"/>
  <c r="F325" i="3"/>
  <c r="D326" i="3"/>
  <c r="C326" i="3"/>
  <c r="F326" i="3"/>
  <c r="D327" i="3"/>
  <c r="C327" i="3"/>
  <c r="F327" i="3"/>
  <c r="D328" i="3"/>
  <c r="C328" i="3"/>
  <c r="F328" i="3"/>
  <c r="D329" i="3"/>
  <c r="C329" i="3"/>
  <c r="F329" i="3"/>
  <c r="D330" i="3"/>
  <c r="C330" i="3"/>
  <c r="F330" i="3"/>
  <c r="D331" i="3"/>
  <c r="C331" i="3"/>
  <c r="F331" i="3"/>
  <c r="D332" i="3"/>
  <c r="C332" i="3"/>
  <c r="F332" i="3"/>
  <c r="D333" i="3"/>
  <c r="C333" i="3"/>
  <c r="F333" i="3"/>
  <c r="D334" i="3"/>
  <c r="C334" i="3"/>
  <c r="F334" i="3"/>
  <c r="D335" i="3"/>
  <c r="C335" i="3"/>
  <c r="F335" i="3"/>
  <c r="D336" i="3"/>
  <c r="C336" i="3"/>
  <c r="F336" i="3"/>
  <c r="D337" i="3"/>
  <c r="C337" i="3"/>
  <c r="F337" i="3"/>
  <c r="D338" i="3"/>
  <c r="C338" i="3"/>
  <c r="F338" i="3"/>
  <c r="D339" i="3"/>
  <c r="C339" i="3"/>
  <c r="F339" i="3"/>
  <c r="D340" i="3"/>
  <c r="C340" i="3"/>
  <c r="F340" i="3"/>
  <c r="D341" i="3"/>
  <c r="C341" i="3"/>
  <c r="F341" i="3"/>
  <c r="D342" i="3"/>
  <c r="C342" i="3"/>
  <c r="F342" i="3"/>
  <c r="D343" i="3"/>
  <c r="C343" i="3"/>
  <c r="F343" i="3"/>
  <c r="D344" i="3"/>
  <c r="C344" i="3"/>
  <c r="F344" i="3"/>
  <c r="D345" i="3"/>
  <c r="C345" i="3"/>
  <c r="F345" i="3"/>
  <c r="D346" i="3"/>
  <c r="C346" i="3"/>
  <c r="F346" i="3"/>
  <c r="D347" i="3"/>
  <c r="C347" i="3"/>
  <c r="F347" i="3"/>
  <c r="D348" i="3"/>
  <c r="C348" i="3"/>
  <c r="F348" i="3"/>
  <c r="D349" i="3"/>
  <c r="C349" i="3"/>
  <c r="F349" i="3"/>
  <c r="D350" i="3"/>
  <c r="C350" i="3"/>
  <c r="F350" i="3"/>
  <c r="D351" i="3"/>
  <c r="C351" i="3"/>
  <c r="F351" i="3"/>
  <c r="D352" i="3"/>
  <c r="C352" i="3"/>
  <c r="F352" i="3"/>
  <c r="D353" i="3"/>
  <c r="C353" i="3"/>
  <c r="F353" i="3"/>
  <c r="D354" i="3"/>
  <c r="C354" i="3"/>
  <c r="F354" i="3"/>
  <c r="D355" i="3"/>
  <c r="C355" i="3"/>
  <c r="F355" i="3"/>
  <c r="D356" i="3"/>
  <c r="C356" i="3"/>
  <c r="F356" i="3"/>
  <c r="D357" i="3"/>
  <c r="C357" i="3"/>
  <c r="F357" i="3"/>
  <c r="D358" i="3"/>
  <c r="C358" i="3"/>
  <c r="F358" i="3"/>
  <c r="D359" i="3"/>
  <c r="C359" i="3"/>
  <c r="F359" i="3"/>
  <c r="D360" i="3"/>
  <c r="C360" i="3"/>
  <c r="F360" i="3"/>
  <c r="D361" i="3"/>
  <c r="C361" i="3"/>
  <c r="F361" i="3"/>
  <c r="D362" i="3"/>
  <c r="C362" i="3"/>
  <c r="F362" i="3"/>
  <c r="D363" i="3"/>
  <c r="C363" i="3"/>
  <c r="F363" i="3"/>
  <c r="D364" i="3"/>
  <c r="C364" i="3"/>
  <c r="F364" i="3"/>
  <c r="D365" i="3"/>
  <c r="C365" i="3"/>
  <c r="F365" i="3"/>
  <c r="D366" i="3"/>
  <c r="C366" i="3"/>
  <c r="F366" i="3"/>
  <c r="D367" i="3"/>
  <c r="C367" i="3"/>
  <c r="F367" i="3"/>
  <c r="D368" i="3"/>
  <c r="C368" i="3"/>
  <c r="F368" i="3"/>
  <c r="D369" i="3"/>
  <c r="C369" i="3"/>
  <c r="F369" i="3"/>
  <c r="D370" i="3"/>
  <c r="C370" i="3"/>
  <c r="F370" i="3"/>
  <c r="D371" i="3"/>
  <c r="C371" i="3"/>
  <c r="F371" i="3"/>
  <c r="D372" i="3"/>
  <c r="C372" i="3"/>
  <c r="F372" i="3"/>
  <c r="D373" i="3"/>
  <c r="C373" i="3"/>
  <c r="F373" i="3"/>
  <c r="D374" i="3"/>
  <c r="C374" i="3"/>
  <c r="F374" i="3"/>
  <c r="D375" i="3"/>
  <c r="C375" i="3"/>
  <c r="F375" i="3"/>
  <c r="D376" i="3"/>
  <c r="C376" i="3"/>
  <c r="F376" i="3"/>
  <c r="D377" i="3"/>
  <c r="C377" i="3"/>
  <c r="F377" i="3"/>
  <c r="D378" i="3"/>
  <c r="C378" i="3"/>
  <c r="F378" i="3"/>
  <c r="D379" i="3"/>
  <c r="C379" i="3"/>
  <c r="F379" i="3"/>
  <c r="D380" i="3"/>
  <c r="C380" i="3"/>
  <c r="F380" i="3"/>
  <c r="D381" i="3"/>
  <c r="C381" i="3"/>
  <c r="F381" i="3"/>
  <c r="D382" i="3"/>
  <c r="C382" i="3"/>
  <c r="F382" i="3"/>
  <c r="D383" i="3"/>
  <c r="C383" i="3"/>
  <c r="F383" i="3"/>
  <c r="D384" i="3"/>
  <c r="C384" i="3"/>
  <c r="F384" i="3"/>
  <c r="D385" i="3"/>
  <c r="C385" i="3"/>
  <c r="F385" i="3"/>
  <c r="D386" i="3"/>
  <c r="C386" i="3"/>
  <c r="F386" i="3"/>
  <c r="D387" i="3"/>
  <c r="C387" i="3"/>
  <c r="F387" i="3"/>
  <c r="D388" i="3"/>
  <c r="C388" i="3"/>
  <c r="F388" i="3"/>
  <c r="D389" i="3"/>
  <c r="C389" i="3"/>
  <c r="F389" i="3"/>
  <c r="D390" i="3"/>
  <c r="C390" i="3"/>
  <c r="F390" i="3"/>
  <c r="D391" i="3"/>
  <c r="C391" i="3"/>
  <c r="F391" i="3"/>
  <c r="D392" i="3"/>
  <c r="C392" i="3"/>
  <c r="F392" i="3"/>
  <c r="D393" i="3"/>
  <c r="C393" i="3"/>
  <c r="F393" i="3"/>
  <c r="D394" i="3"/>
  <c r="C394" i="3"/>
  <c r="F394" i="3"/>
  <c r="D395" i="3"/>
  <c r="C395" i="3"/>
  <c r="F395" i="3"/>
  <c r="D396" i="3"/>
  <c r="C396" i="3"/>
  <c r="F396" i="3"/>
  <c r="D397" i="3"/>
  <c r="C397" i="3"/>
  <c r="F397" i="3"/>
  <c r="D398" i="3"/>
  <c r="C398" i="3"/>
  <c r="F398" i="3"/>
  <c r="D399" i="3"/>
  <c r="C399" i="3"/>
  <c r="F399" i="3"/>
  <c r="D400" i="3"/>
  <c r="C400" i="3"/>
  <c r="F400" i="3"/>
  <c r="D401" i="3"/>
  <c r="C401" i="3"/>
  <c r="F401" i="3"/>
  <c r="D402" i="3"/>
  <c r="C402" i="3"/>
  <c r="F402" i="3"/>
  <c r="D403" i="3"/>
  <c r="C403" i="3"/>
  <c r="F403" i="3"/>
  <c r="D404" i="3"/>
  <c r="C404" i="3"/>
  <c r="F404" i="3"/>
  <c r="D405" i="3"/>
  <c r="C405" i="3"/>
  <c r="F405" i="3"/>
  <c r="D406" i="3"/>
  <c r="C406" i="3"/>
  <c r="F406" i="3"/>
  <c r="D407" i="3"/>
  <c r="C407" i="3"/>
  <c r="F407" i="3"/>
  <c r="D408" i="3"/>
  <c r="C408" i="3"/>
  <c r="F408" i="3"/>
  <c r="D409" i="3"/>
  <c r="C409" i="3"/>
  <c r="F409" i="3"/>
  <c r="D410" i="3"/>
  <c r="C410" i="3"/>
  <c r="F410" i="3"/>
  <c r="D411" i="3"/>
  <c r="C411" i="3"/>
  <c r="F411" i="3"/>
  <c r="D412" i="3"/>
  <c r="C412" i="3"/>
  <c r="F412" i="3"/>
  <c r="D413" i="3"/>
  <c r="C413" i="3"/>
  <c r="F413" i="3"/>
  <c r="D414" i="3"/>
  <c r="C414" i="3"/>
  <c r="F414" i="3"/>
  <c r="D415" i="3"/>
  <c r="C415" i="3"/>
  <c r="F415" i="3"/>
  <c r="D416" i="3"/>
  <c r="C416" i="3"/>
  <c r="F416" i="3"/>
  <c r="D417" i="3"/>
  <c r="C417" i="3"/>
  <c r="F417" i="3"/>
  <c r="D418" i="3"/>
  <c r="C418" i="3"/>
  <c r="F418" i="3"/>
  <c r="D419" i="3"/>
  <c r="C419" i="3"/>
  <c r="F419" i="3"/>
  <c r="D420" i="3"/>
  <c r="C420" i="3"/>
  <c r="F420" i="3"/>
  <c r="D421" i="3"/>
  <c r="C421" i="3"/>
  <c r="F421" i="3"/>
  <c r="D422" i="3"/>
  <c r="C422" i="3"/>
  <c r="F422" i="3"/>
  <c r="D423" i="3"/>
  <c r="C423" i="3"/>
  <c r="F423" i="3"/>
  <c r="D424" i="3"/>
  <c r="C424" i="3"/>
  <c r="F424" i="3"/>
  <c r="D425" i="3"/>
  <c r="C425" i="3"/>
  <c r="F425" i="3"/>
  <c r="D426" i="3"/>
  <c r="C426" i="3"/>
  <c r="F426" i="3"/>
  <c r="D427" i="3"/>
  <c r="C427" i="3"/>
  <c r="F427" i="3"/>
  <c r="D428" i="3"/>
  <c r="C428" i="3"/>
  <c r="F428" i="3"/>
  <c r="D429" i="3"/>
  <c r="C429" i="3"/>
  <c r="F429" i="3"/>
  <c r="D430" i="3"/>
  <c r="C430" i="3"/>
  <c r="F430" i="3"/>
  <c r="D431" i="3"/>
  <c r="C431" i="3"/>
  <c r="F431" i="3"/>
  <c r="D432" i="3"/>
  <c r="C432" i="3"/>
  <c r="F432" i="3"/>
  <c r="D433" i="3"/>
  <c r="C433" i="3"/>
  <c r="F433" i="3"/>
  <c r="D434" i="3"/>
  <c r="C434" i="3"/>
  <c r="F434" i="3"/>
  <c r="D435" i="3"/>
  <c r="C435" i="3"/>
  <c r="F435" i="3"/>
  <c r="D436" i="3"/>
  <c r="C436" i="3"/>
  <c r="F436" i="3"/>
  <c r="D437" i="3"/>
  <c r="C437" i="3"/>
  <c r="F437" i="3"/>
  <c r="D438" i="3"/>
  <c r="C438" i="3"/>
  <c r="F438" i="3"/>
  <c r="D439" i="3"/>
  <c r="C439" i="3"/>
  <c r="F439" i="3"/>
  <c r="D440" i="3"/>
  <c r="C440" i="3"/>
  <c r="F440" i="3"/>
  <c r="D441" i="3"/>
  <c r="C441" i="3"/>
  <c r="F441" i="3"/>
  <c r="D442" i="3"/>
  <c r="C442" i="3"/>
  <c r="F442" i="3"/>
  <c r="D443" i="3"/>
  <c r="C443" i="3"/>
  <c r="F443" i="3"/>
  <c r="D444" i="3"/>
  <c r="C444" i="3"/>
  <c r="F444" i="3"/>
  <c r="D445" i="3"/>
  <c r="C445" i="3"/>
  <c r="F445" i="3"/>
  <c r="D446" i="3"/>
  <c r="C446" i="3"/>
  <c r="F446" i="3"/>
  <c r="D447" i="3"/>
  <c r="C447" i="3"/>
  <c r="F447" i="3"/>
  <c r="D448" i="3"/>
  <c r="C448" i="3"/>
  <c r="F448" i="3"/>
  <c r="D449" i="3"/>
  <c r="C449" i="3"/>
  <c r="F449" i="3"/>
  <c r="D450" i="3"/>
  <c r="C450" i="3"/>
  <c r="F450" i="3"/>
  <c r="D451" i="3"/>
  <c r="C451" i="3"/>
  <c r="F451" i="3"/>
  <c r="D452" i="3"/>
  <c r="C452" i="3"/>
  <c r="F452" i="3"/>
  <c r="D453" i="3"/>
  <c r="C453" i="3"/>
  <c r="F453" i="3"/>
  <c r="D454" i="3"/>
  <c r="C454" i="3"/>
  <c r="F454" i="3"/>
  <c r="D455" i="3"/>
  <c r="C455" i="3"/>
  <c r="F455" i="3"/>
  <c r="D456" i="3"/>
  <c r="C456" i="3"/>
  <c r="F456" i="3"/>
  <c r="D457" i="3"/>
  <c r="C457" i="3"/>
  <c r="F457" i="3"/>
  <c r="D458" i="3"/>
  <c r="C458" i="3"/>
  <c r="F458" i="3"/>
  <c r="D459" i="3"/>
  <c r="C459" i="3"/>
  <c r="F459" i="3"/>
  <c r="D460" i="3"/>
  <c r="C460" i="3"/>
  <c r="F460" i="3"/>
  <c r="D461" i="3"/>
  <c r="C461" i="3"/>
  <c r="F461" i="3"/>
  <c r="D462" i="3"/>
  <c r="C462" i="3"/>
  <c r="F462" i="3"/>
  <c r="D463" i="3"/>
  <c r="C463" i="3"/>
  <c r="F463" i="3"/>
  <c r="D464" i="3"/>
  <c r="C464" i="3"/>
  <c r="F464" i="3"/>
  <c r="D465" i="3"/>
  <c r="C465" i="3"/>
  <c r="F465" i="3"/>
  <c r="D466" i="3"/>
  <c r="C466" i="3"/>
  <c r="F466" i="3"/>
  <c r="D467" i="3"/>
  <c r="C467" i="3"/>
  <c r="F467" i="3"/>
  <c r="D468" i="3"/>
  <c r="C468" i="3"/>
  <c r="F468" i="3"/>
  <c r="D469" i="3"/>
  <c r="C469" i="3"/>
  <c r="F469" i="3"/>
  <c r="D470" i="3"/>
  <c r="C470" i="3"/>
  <c r="F470" i="3"/>
  <c r="D471" i="3"/>
  <c r="C471" i="3"/>
  <c r="F471" i="3"/>
  <c r="D472" i="3"/>
  <c r="C472" i="3"/>
  <c r="F472" i="3"/>
  <c r="D473" i="3"/>
  <c r="C473" i="3"/>
  <c r="F473" i="3"/>
  <c r="D474" i="3"/>
  <c r="C474" i="3"/>
  <c r="F474" i="3"/>
  <c r="D475" i="3"/>
  <c r="C475" i="3"/>
  <c r="F475" i="3"/>
  <c r="D476" i="3"/>
  <c r="C476" i="3"/>
  <c r="F476" i="3"/>
  <c r="D477" i="3"/>
  <c r="C477" i="3"/>
  <c r="F477" i="3"/>
  <c r="D478" i="3"/>
  <c r="C478" i="3"/>
  <c r="F478" i="3"/>
  <c r="D479" i="3"/>
  <c r="C479" i="3"/>
  <c r="F479" i="3"/>
  <c r="D480" i="3"/>
  <c r="C480" i="3"/>
  <c r="F480" i="3"/>
  <c r="D481" i="3"/>
  <c r="C481" i="3"/>
  <c r="F481" i="3"/>
  <c r="D482" i="3"/>
  <c r="C482" i="3"/>
  <c r="F482" i="3"/>
  <c r="D483" i="3"/>
  <c r="C483" i="3"/>
  <c r="F483" i="3"/>
  <c r="D484" i="3"/>
  <c r="C484" i="3"/>
  <c r="F484" i="3"/>
  <c r="D485" i="3"/>
  <c r="C485" i="3"/>
  <c r="F485" i="3"/>
  <c r="D486" i="3"/>
  <c r="C486" i="3"/>
  <c r="F486" i="3"/>
  <c r="D487" i="3"/>
  <c r="C487" i="3"/>
  <c r="F487" i="3"/>
  <c r="D488" i="3"/>
  <c r="C488" i="3"/>
  <c r="F488" i="3"/>
  <c r="D489" i="3"/>
  <c r="C489" i="3"/>
  <c r="F489" i="3"/>
  <c r="D490" i="3"/>
  <c r="C490" i="3"/>
  <c r="F490" i="3"/>
  <c r="D491" i="3"/>
  <c r="C491" i="3"/>
  <c r="F491" i="3"/>
  <c r="D492" i="3"/>
  <c r="C492" i="3"/>
  <c r="F492" i="3"/>
  <c r="D493" i="3"/>
  <c r="C493" i="3"/>
  <c r="F493" i="3"/>
  <c r="D494" i="3"/>
  <c r="C494" i="3"/>
  <c r="F494" i="3"/>
  <c r="B8" i="3"/>
  <c r="C40" i="1" s="1"/>
  <c r="B11" i="3"/>
  <c r="C39" i="1" s="1"/>
  <c r="C42" i="1" s="1"/>
  <c r="C54" i="1" l="1"/>
  <c r="C43" i="1"/>
  <c r="C100" i="1" l="1"/>
  <c r="C109" i="1"/>
  <c r="C104" i="1"/>
  <c r="H4" i="2" s="1"/>
  <c r="C82" i="1"/>
  <c r="C91" i="1"/>
  <c r="C86" i="1"/>
  <c r="F4" i="2" s="1"/>
  <c r="C73" i="1"/>
  <c r="C58" i="1"/>
  <c r="C56" i="1"/>
  <c r="C59" i="1" l="1"/>
  <c r="C61" i="1"/>
  <c r="C94" i="1"/>
  <c r="G7" i="2"/>
  <c r="C67" i="1" l="1"/>
  <c r="D7" i="2"/>
  <c r="C95" i="1"/>
  <c r="G4" i="2" s="1"/>
  <c r="C97" i="1"/>
  <c r="G6" i="2" s="1"/>
  <c r="C98" i="1"/>
  <c r="C76" i="1"/>
  <c r="E7" i="2"/>
  <c r="C79" i="1" l="1"/>
  <c r="E6" i="2" s="1"/>
  <c r="C80" i="1"/>
  <c r="C77" i="1"/>
  <c r="E4" i="2" s="1"/>
  <c r="C70" i="1"/>
  <c r="D6" i="2" s="1"/>
  <c r="C71" i="1"/>
  <c r="C68" i="1"/>
  <c r="D4" i="2" s="1"/>
</calcChain>
</file>

<file path=xl/comments1.xml><?xml version="1.0" encoding="utf-8"?>
<comments xmlns="http://schemas.openxmlformats.org/spreadsheetml/2006/main">
  <authors>
    <author>CHATALIC ELODIE</author>
  </authors>
  <commentList>
    <comment ref="D5" authorId="0" shapeId="0">
      <text>
        <r>
          <rPr>
            <b/>
            <sz val="9"/>
            <color indexed="8"/>
            <rFont val="Tahoma"/>
            <family val="2"/>
          </rPr>
          <t>cf meilleurtaux.com</t>
        </r>
      </text>
    </comment>
    <comment ref="F5" authorId="0" shapeId="0">
      <text>
        <r>
          <rPr>
            <b/>
            <sz val="9"/>
            <color indexed="8"/>
            <rFont val="Tahoma"/>
            <family val="2"/>
          </rPr>
          <t>cf meilleurtaux.com</t>
        </r>
      </text>
    </comment>
  </commentList>
</comments>
</file>

<file path=xl/sharedStrings.xml><?xml version="1.0" encoding="utf-8"?>
<sst xmlns="http://schemas.openxmlformats.org/spreadsheetml/2006/main" count="246" uniqueCount="142">
  <si>
    <t>Ind</t>
  </si>
  <si>
    <t>Calcul</t>
  </si>
  <si>
    <t>A</t>
  </si>
  <si>
    <t>Frais d'agence (Transaction)</t>
  </si>
  <si>
    <t>B</t>
  </si>
  <si>
    <t>Frais d'agence (Gestion locative)</t>
  </si>
  <si>
    <t>C</t>
  </si>
  <si>
    <t>Assurance proprietaire (PNO)</t>
  </si>
  <si>
    <t>D</t>
  </si>
  <si>
    <t xml:space="preserve">Provision pour charge </t>
  </si>
  <si>
    <t>E</t>
  </si>
  <si>
    <t>Tx d'occupation (mois/an)</t>
  </si>
  <si>
    <t>10, 11 ou 12</t>
  </si>
  <si>
    <t>F</t>
  </si>
  <si>
    <t>Coef d'amortissement annuel</t>
  </si>
  <si>
    <t>G</t>
  </si>
  <si>
    <t>Impot sur les société</t>
  </si>
  <si>
    <t>H</t>
  </si>
  <si>
    <t>Durée d'emprunt</t>
  </si>
  <si>
    <t>25 ans</t>
  </si>
  <si>
    <t>I</t>
  </si>
  <si>
    <t>Intérêts d'emprunts + assurances (les taux actuels)</t>
  </si>
  <si>
    <t>J</t>
  </si>
  <si>
    <t>Votre TMI</t>
  </si>
  <si>
    <t>0/11/30/41/45%</t>
  </si>
  <si>
    <t>K</t>
  </si>
  <si>
    <t>Provision pour travaux + frais divers</t>
  </si>
  <si>
    <t>0,5 / 1 / 1,5 / 2</t>
  </si>
  <si>
    <t>L</t>
  </si>
  <si>
    <t>Montant de l'Apport</t>
  </si>
  <si>
    <t>€</t>
  </si>
  <si>
    <t>-</t>
  </si>
  <si>
    <t xml:space="preserve">  Prix de vente </t>
  </si>
  <si>
    <t>%brut</t>
  </si>
  <si>
    <t xml:space="preserve">Frais de notaire </t>
  </si>
  <si>
    <t xml:space="preserve">Travaux </t>
  </si>
  <si>
    <t>Frais d'agence immobilière</t>
  </si>
  <si>
    <t>Exploitation</t>
  </si>
  <si>
    <t>Négociation</t>
  </si>
  <si>
    <t>%</t>
  </si>
  <si>
    <t>Dépense Nette</t>
  </si>
  <si>
    <t>lots</t>
  </si>
  <si>
    <t>loyer hc</t>
  </si>
  <si>
    <t>charge</t>
  </si>
  <si>
    <t>?</t>
  </si>
  <si>
    <t>€/mois</t>
  </si>
  <si>
    <t>€/an</t>
  </si>
  <si>
    <t>Appt 1</t>
  </si>
  <si>
    <t>Ménage</t>
  </si>
  <si>
    <t>Charges annuelles immeuble</t>
  </si>
  <si>
    <t>Appt 2</t>
  </si>
  <si>
    <t>Elec</t>
  </si>
  <si>
    <t>Taxe foncière</t>
  </si>
  <si>
    <t>Appt 3</t>
  </si>
  <si>
    <t>Eau</t>
  </si>
  <si>
    <t>Assurance (PNO)</t>
  </si>
  <si>
    <t>Appt 4</t>
  </si>
  <si>
    <t>Blanchisserie</t>
  </si>
  <si>
    <t>Appt 5</t>
  </si>
  <si>
    <t>…</t>
  </si>
  <si>
    <t>Appt 6</t>
  </si>
  <si>
    <t>Appt 7</t>
  </si>
  <si>
    <t xml:space="preserve">Frais bancaire </t>
  </si>
  <si>
    <t>Appt 8</t>
  </si>
  <si>
    <t>Expert comptable (IS et LMNP) + CFE</t>
  </si>
  <si>
    <t>Appt 9</t>
  </si>
  <si>
    <t>Total Frais Annuels</t>
  </si>
  <si>
    <t>Total</t>
  </si>
  <si>
    <t>Somme empruntée</t>
  </si>
  <si>
    <t>Coût du prêt</t>
  </si>
  <si>
    <t>Somme remboursée totale</t>
  </si>
  <si>
    <t xml:space="preserve">Remboursement capital </t>
  </si>
  <si>
    <t>Intérêts + assurances</t>
  </si>
  <si>
    <t>Remboursement annuel</t>
  </si>
  <si>
    <t>Recette</t>
  </si>
  <si>
    <t>+</t>
  </si>
  <si>
    <t>Loyer mensuel CC</t>
  </si>
  <si>
    <t>Loyer mensuel HC</t>
  </si>
  <si>
    <t>Prov/charge</t>
  </si>
  <si>
    <t>Loyers Annuels HC (pondérés &gt; tx d'occupation)</t>
  </si>
  <si>
    <t>Fiscalité IS ou TMI + 17,2% CSG CRDS</t>
  </si>
  <si>
    <t>Loyers Annuels HC</t>
  </si>
  <si>
    <t>Intérêt + assurances</t>
  </si>
  <si>
    <t>Amortissement</t>
  </si>
  <si>
    <r>
      <rPr>
        <sz val="11"/>
        <color rgb="FF000000"/>
        <rFont val="Calibri"/>
        <family val="2"/>
      </rPr>
      <t>→</t>
    </r>
    <r>
      <rPr>
        <sz val="11"/>
        <color indexed="8"/>
        <rFont val="Calibri"/>
        <family val="2"/>
      </rPr>
      <t xml:space="preserve"> Soit : Base imposable (bénéfice annuel)</t>
    </r>
  </si>
  <si>
    <t>Total fisc Micro Foncier (abattement de 30%)</t>
  </si>
  <si>
    <t>Total fisc Foncier Réel pour TMI + 17,2 % (PS)</t>
  </si>
  <si>
    <t>Total fisc Bic Réel pour TMI + 17,2 % (PS)</t>
  </si>
  <si>
    <t>Total fiscalité Micro BIC (abattement de 50%)</t>
  </si>
  <si>
    <t xml:space="preserve">Total Fiscalité anuelle IS </t>
  </si>
  <si>
    <t>BILAN</t>
  </si>
  <si>
    <t>SAS à l'IS ou SCI IS</t>
  </si>
  <si>
    <t>=</t>
  </si>
  <si>
    <t>EBE</t>
  </si>
  <si>
    <t>Trésorerie annuelle (compte société)</t>
  </si>
  <si>
    <t>Rendement brut</t>
  </si>
  <si>
    <t xml:space="preserve">Rendement net </t>
  </si>
  <si>
    <t>TRI</t>
  </si>
  <si>
    <t>ans</t>
  </si>
  <si>
    <t>règle des 70%</t>
  </si>
  <si>
    <t>ok si &lt; 0,70</t>
  </si>
  <si>
    <t>LMNP REEL</t>
  </si>
  <si>
    <t>Trésorerie annuelle</t>
  </si>
  <si>
    <t>LMNP MICRO</t>
  </si>
  <si>
    <t>FONCIER REEL</t>
  </si>
  <si>
    <t>FONCIER MICRO</t>
  </si>
  <si>
    <t>Statut</t>
  </si>
  <si>
    <t xml:space="preserve">Taxe foncière </t>
  </si>
  <si>
    <t>%net</t>
  </si>
  <si>
    <t>TMI</t>
  </si>
  <si>
    <t xml:space="preserve">Impot </t>
  </si>
  <si>
    <t>Mensualités constantes</t>
  </si>
  <si>
    <t>Taux d'intérêt annuel</t>
  </si>
  <si>
    <t>Années d'emprunt</t>
  </si>
  <si>
    <t>Mensualité</t>
  </si>
  <si>
    <t>Taux d'intérêt mensuel</t>
  </si>
  <si>
    <t>Nombre de mois</t>
  </si>
  <si>
    <t>Coût total de l'emprunt</t>
  </si>
  <si>
    <t>Année</t>
  </si>
  <si>
    <t>Mois</t>
  </si>
  <si>
    <t>Montant remboursé</t>
  </si>
  <si>
    <t>Charge d'intérêt</t>
  </si>
  <si>
    <t>Capital restant dû</t>
  </si>
  <si>
    <t xml:space="preserve">EBE </t>
  </si>
  <si>
    <t xml:space="preserve">EBE (éxédent brut d'exploitation) </t>
  </si>
  <si>
    <t>TRI (taux de rentabilité interne)</t>
  </si>
  <si>
    <t>Frais LCD (loc courte durée)</t>
  </si>
  <si>
    <t>Gestion locative (ass garantie Locative)</t>
  </si>
  <si>
    <t>A savoir : IS taux 15/28 ou 33% = 15% de 0 à 42 500€ de bénéfices , 25% de 42 500€ à 500k €, &gt;500k€ = 33%</t>
  </si>
  <si>
    <t xml:space="preserve">Calculateur de rentabilité </t>
  </si>
  <si>
    <t>Exemple Taux</t>
  </si>
  <si>
    <t>Choix</t>
  </si>
  <si>
    <t>Code couleur :</t>
  </si>
  <si>
    <t xml:space="preserve">Vert = à remplir </t>
  </si>
  <si>
    <t xml:space="preserve">Calcul automatique </t>
  </si>
  <si>
    <t xml:space="preserve">Ameublement </t>
  </si>
  <si>
    <t>Frais annexe (LCD) (cf tableau)</t>
  </si>
  <si>
    <t>Dépenses et informations préalables</t>
  </si>
  <si>
    <t>Frais Achat</t>
  </si>
  <si>
    <t>Frais fixes annuels</t>
  </si>
  <si>
    <t>Frais moyens annuels banque</t>
  </si>
  <si>
    <t>Calcul automatique également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</si>
</sst>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2" formatCode="&quot; &quot;#,##0&quot;   &quot;;&quot;-&quot;#,##0&quot;   &quot;;&quot; -&quot;#&quot;   &quot;;&quot; &quot;@&quot; &quot;"/>
    <numFmt numFmtId="173" formatCode="&quot; &quot;#,##0.00&quot;   &quot;;&quot;-&quot;#,##0.00&quot;   &quot;;&quot; -&quot;#&quot;   &quot;;&quot; &quot;@&quot; &quot;"/>
    <numFmt numFmtId="174" formatCode="#,##0&quot; &quot;[$€-40C]"/>
    <numFmt numFmtId="175" formatCode="&quot; &quot;#,##0.00&quot; &quot;[$€-40C]&quot; &quot;;&quot;-&quot;#,##0.00&quot; &quot;[$€-40C]&quot; &quot;;&quot; -&quot;#&quot; &quot;[$€-40C]&quot; &quot;;&quot; &quot;@&quot; &quot;"/>
    <numFmt numFmtId="176" formatCode="0.0"/>
    <numFmt numFmtId="177" formatCode="#,##0&quot;  &quot;"/>
  </numFmts>
  <fonts count="21" x14ac:knownFonts="1"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9"/>
      <color indexed="8"/>
      <name val="Tahoma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FFFFFF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sz val="11"/>
      <color rgb="FF00B050"/>
      <name val="Calibri"/>
      <family val="2"/>
    </font>
    <font>
      <b/>
      <sz val="14"/>
      <color rgb="FF000000"/>
      <name val="Calibri"/>
      <family val="2"/>
    </font>
    <font>
      <sz val="28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92D050"/>
        <bgColor rgb="FFFFFF00"/>
      </patternFill>
    </fill>
    <fill>
      <patternFill patternType="solid">
        <fgColor theme="0"/>
        <bgColor rgb="FFFF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theme="5" tint="0.59999389629810485"/>
        <bgColor rgb="FFFFC0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175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173" fontId="3" fillId="0" borderId="0" applyFont="0" applyFill="0" applyBorder="0" applyAlignment="0" applyProtection="0"/>
    <xf numFmtId="0" fontId="5" fillId="0" borderId="0" applyNumberFormat="0" applyBorder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8">
    <xf numFmtId="0" fontId="0" fillId="0" borderId="0" xfId="0"/>
    <xf numFmtId="0" fontId="6" fillId="0" borderId="0" xfId="0" applyFont="1" applyAlignment="1">
      <alignment horizontal="center"/>
    </xf>
    <xf numFmtId="0" fontId="4" fillId="0" borderId="0" xfId="2" applyFont="1"/>
    <xf numFmtId="0" fontId="7" fillId="0" borderId="0" xfId="0" applyFont="1"/>
    <xf numFmtId="172" fontId="3" fillId="0" borderId="0" xfId="3" applyNumberFormat="1"/>
    <xf numFmtId="0" fontId="6" fillId="0" borderId="5" xfId="0" applyFont="1" applyBorder="1" applyAlignment="1">
      <alignment horizontal="center"/>
    </xf>
    <xf numFmtId="3" fontId="0" fillId="0" borderId="0" xfId="0" applyNumberFormat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6" fillId="0" borderId="8" xfId="0" applyFont="1" applyBorder="1" applyAlignment="1">
      <alignment horizontal="center"/>
    </xf>
    <xf numFmtId="172" fontId="3" fillId="0" borderId="0" xfId="3" applyNumberFormat="1" applyFill="1"/>
    <xf numFmtId="172" fontId="3" fillId="0" borderId="0" xfId="3" applyNumberFormat="1" applyAlignment="1">
      <alignment vertical="center"/>
    </xf>
    <xf numFmtId="0" fontId="0" fillId="0" borderId="0" xfId="0" applyAlignment="1"/>
    <xf numFmtId="172" fontId="3" fillId="0" borderId="0" xfId="3" applyNumberFormat="1" applyAlignment="1">
      <alignment vertical="center" wrapText="1"/>
    </xf>
    <xf numFmtId="1" fontId="3" fillId="0" borderId="0" xfId="3" applyNumberFormat="1" applyAlignment="1">
      <alignment vertical="center"/>
    </xf>
    <xf numFmtId="0" fontId="0" fillId="0" borderId="0" xfId="0" applyFill="1"/>
    <xf numFmtId="2" fontId="0" fillId="0" borderId="0" xfId="0" applyNumberFormat="1"/>
    <xf numFmtId="172" fontId="8" fillId="0" borderId="0" xfId="3" applyNumberFormat="1" applyFont="1" applyAlignment="1">
      <alignment vertical="center"/>
    </xf>
    <xf numFmtId="2" fontId="0" fillId="0" borderId="0" xfId="0" applyNumberFormat="1" applyAlignment="1"/>
    <xf numFmtId="3" fontId="8" fillId="0" borderId="0" xfId="3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/>
    <xf numFmtId="173" fontId="0" fillId="0" borderId="0" xfId="0" applyNumberFormat="1"/>
    <xf numFmtId="0" fontId="0" fillId="0" borderId="9" xfId="0" applyBorder="1" applyAlignment="1">
      <alignment horizontal="right"/>
    </xf>
    <xf numFmtId="172" fontId="0" fillId="0" borderId="9" xfId="0" applyNumberFormat="1" applyBorder="1"/>
    <xf numFmtId="174" fontId="0" fillId="0" borderId="9" xfId="0" applyNumberFormat="1" applyBorder="1"/>
    <xf numFmtId="4" fontId="0" fillId="0" borderId="9" xfId="0" applyNumberFormat="1" applyBorder="1"/>
    <xf numFmtId="0" fontId="0" fillId="0" borderId="9" xfId="0" applyBorder="1"/>
    <xf numFmtId="3" fontId="0" fillId="0" borderId="9" xfId="0" applyNumberFormat="1" applyBorder="1"/>
    <xf numFmtId="0" fontId="0" fillId="0" borderId="9" xfId="0" applyFill="1" applyBorder="1" applyAlignment="1">
      <alignment horizontal="right"/>
    </xf>
    <xf numFmtId="9" fontId="0" fillId="0" borderId="9" xfId="0" applyNumberFormat="1" applyBorder="1"/>
    <xf numFmtId="0" fontId="5" fillId="0" borderId="0" xfId="4" applyFont="1" applyFill="1" applyAlignment="1"/>
    <xf numFmtId="1" fontId="5" fillId="0" borderId="0" xfId="4" applyNumberFormat="1" applyFont="1" applyFill="1" applyAlignment="1"/>
    <xf numFmtId="175" fontId="10" fillId="0" borderId="9" xfId="1" applyFont="1" applyBorder="1" applyAlignment="1">
      <alignment horizontal="center"/>
    </xf>
    <xf numFmtId="0" fontId="5" fillId="0" borderId="0" xfId="4" applyFont="1" applyFill="1" applyAlignment="1">
      <alignment horizontal="center"/>
    </xf>
    <xf numFmtId="10" fontId="10" fillId="0" borderId="9" xfId="6" applyNumberFormat="1" applyFont="1" applyBorder="1" applyAlignment="1">
      <alignment horizontal="center"/>
    </xf>
    <xf numFmtId="176" fontId="10" fillId="0" borderId="9" xfId="4" applyNumberFormat="1" applyFont="1" applyFill="1" applyBorder="1" applyAlignment="1">
      <alignment horizontal="center"/>
    </xf>
    <xf numFmtId="0" fontId="5" fillId="0" borderId="9" xfId="4" applyFont="1" applyFill="1" applyBorder="1" applyAlignment="1">
      <alignment horizontal="center"/>
    </xf>
    <xf numFmtId="175" fontId="10" fillId="0" borderId="0" xfId="1" applyFont="1"/>
    <xf numFmtId="10" fontId="10" fillId="0" borderId="0" xfId="6" applyNumberFormat="1" applyFont="1"/>
    <xf numFmtId="0" fontId="10" fillId="0" borderId="0" xfId="4" applyFont="1" applyFill="1" applyAlignment="1"/>
    <xf numFmtId="175" fontId="11" fillId="0" borderId="0" xfId="1" applyFont="1"/>
    <xf numFmtId="0" fontId="12" fillId="0" borderId="0" xfId="4" applyFont="1" applyFill="1" applyAlignment="1"/>
    <xf numFmtId="10" fontId="3" fillId="0" borderId="9" xfId="6" applyNumberFormat="1" applyFont="1" applyBorder="1" applyAlignment="1">
      <alignment horizontal="center"/>
    </xf>
    <xf numFmtId="176" fontId="5" fillId="0" borderId="9" xfId="4" applyNumberFormat="1" applyFont="1" applyFill="1" applyBorder="1" applyAlignment="1">
      <alignment horizontal="center"/>
    </xf>
    <xf numFmtId="175" fontId="12" fillId="0" borderId="0" xfId="1" applyFont="1"/>
    <xf numFmtId="3" fontId="12" fillId="0" borderId="0" xfId="4" applyNumberFormat="1" applyFont="1" applyFill="1" applyAlignment="1"/>
    <xf numFmtId="0" fontId="5" fillId="0" borderId="10" xfId="4" applyFont="1" applyFill="1" applyBorder="1" applyAlignment="1"/>
    <xf numFmtId="1" fontId="5" fillId="0" borderId="11" xfId="4" applyNumberFormat="1" applyFont="1" applyFill="1" applyBorder="1" applyAlignment="1"/>
    <xf numFmtId="3" fontId="12" fillId="0" borderId="12" xfId="4" applyNumberFormat="1" applyFont="1" applyFill="1" applyBorder="1" applyAlignment="1"/>
    <xf numFmtId="0" fontId="4" fillId="0" borderId="0" xfId="2"/>
    <xf numFmtId="0" fontId="6" fillId="3" borderId="9" xfId="0" applyFont="1" applyFill="1" applyBorder="1"/>
    <xf numFmtId="0" fontId="0" fillId="3" borderId="13" xfId="0" applyFill="1" applyBorder="1"/>
    <xf numFmtId="172" fontId="3" fillId="4" borderId="0" xfId="3" applyNumberFormat="1" applyFill="1"/>
    <xf numFmtId="0" fontId="7" fillId="4" borderId="0" xfId="0" applyFont="1" applyFill="1"/>
    <xf numFmtId="0" fontId="0" fillId="4" borderId="0" xfId="0" applyFill="1"/>
    <xf numFmtId="0" fontId="13" fillId="5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4" fontId="14" fillId="8" borderId="10" xfId="0" applyNumberFormat="1" applyFont="1" applyFill="1" applyBorder="1"/>
    <xf numFmtId="4" fontId="14" fillId="8" borderId="12" xfId="0" applyNumberFormat="1" applyFont="1" applyFill="1" applyBorder="1"/>
    <xf numFmtId="0" fontId="0" fillId="7" borderId="11" xfId="0" applyFill="1" applyBorder="1"/>
    <xf numFmtId="0" fontId="0" fillId="7" borderId="12" xfId="0" applyFill="1" applyBorder="1"/>
    <xf numFmtId="0" fontId="6" fillId="3" borderId="9" xfId="0" applyFont="1" applyFill="1" applyBorder="1" applyAlignment="1"/>
    <xf numFmtId="3" fontId="6" fillId="3" borderId="1" xfId="3" applyNumberFormat="1" applyFont="1" applyFill="1" applyBorder="1" applyAlignment="1">
      <alignment vertical="center"/>
    </xf>
    <xf numFmtId="3" fontId="3" fillId="7" borderId="1" xfId="3" applyNumberFormat="1" applyFill="1" applyBorder="1" applyAlignment="1">
      <alignment vertical="center"/>
    </xf>
    <xf numFmtId="9" fontId="6" fillId="3" borderId="1" xfId="3" applyNumberFormat="1" applyFont="1" applyFill="1" applyBorder="1" applyAlignment="1">
      <alignment vertical="center"/>
    </xf>
    <xf numFmtId="3" fontId="15" fillId="7" borderId="1" xfId="3" applyNumberFormat="1" applyFont="1" applyFill="1" applyBorder="1" applyAlignment="1">
      <alignment vertical="center"/>
    </xf>
    <xf numFmtId="172" fontId="16" fillId="7" borderId="1" xfId="3" applyNumberFormat="1" applyFont="1" applyFill="1" applyBorder="1" applyAlignment="1">
      <alignment horizontal="left" vertical="center"/>
    </xf>
    <xf numFmtId="0" fontId="0" fillId="9" borderId="14" xfId="0" applyFill="1" applyBorder="1" applyAlignment="1">
      <alignment horizontal="center"/>
    </xf>
    <xf numFmtId="0" fontId="7" fillId="9" borderId="15" xfId="0" applyFont="1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10" borderId="1" xfId="0" applyFill="1" applyBorder="1" applyAlignment="1">
      <alignment horizontal="left" vertical="center"/>
    </xf>
    <xf numFmtId="10" fontId="0" fillId="10" borderId="1" xfId="0" applyNumberFormat="1" applyFill="1" applyBorder="1"/>
    <xf numFmtId="10" fontId="6" fillId="3" borderId="1" xfId="0" applyNumberFormat="1" applyFont="1" applyFill="1" applyBorder="1"/>
    <xf numFmtId="10" fontId="3" fillId="10" borderId="1" xfId="5" applyNumberFormat="1" applyFill="1" applyBorder="1"/>
    <xf numFmtId="9" fontId="0" fillId="10" borderId="1" xfId="0" applyNumberFormat="1" applyFill="1" applyBorder="1"/>
    <xf numFmtId="9" fontId="3" fillId="10" borderId="1" xfId="5" applyFill="1" applyBorder="1"/>
    <xf numFmtId="0" fontId="0" fillId="10" borderId="1" xfId="0" applyFill="1" applyBorder="1" applyAlignment="1">
      <alignment horizontal="right"/>
    </xf>
    <xf numFmtId="0" fontId="6" fillId="3" borderId="1" xfId="0" applyFont="1" applyFill="1" applyBorder="1"/>
    <xf numFmtId="9" fontId="0" fillId="10" borderId="1" xfId="0" applyNumberFormat="1" applyFill="1" applyBorder="1" applyAlignment="1">
      <alignment horizontal="right"/>
    </xf>
    <xf numFmtId="172" fontId="4" fillId="10" borderId="1" xfId="2" applyNumberFormat="1" applyFill="1" applyBorder="1" applyAlignment="1">
      <alignment horizontal="left" vertical="center"/>
    </xf>
    <xf numFmtId="10" fontId="0" fillId="11" borderId="1" xfId="0" applyNumberFormat="1" applyFill="1" applyBorder="1"/>
    <xf numFmtId="10" fontId="6" fillId="3" borderId="1" xfId="0" applyNumberFormat="1" applyFont="1" applyFill="1" applyBorder="1" applyAlignment="1">
      <alignment horizontal="right"/>
    </xf>
    <xf numFmtId="9" fontId="6" fillId="3" borderId="1" xfId="0" applyNumberFormat="1" applyFont="1" applyFill="1" applyBorder="1"/>
    <xf numFmtId="177" fontId="6" fillId="3" borderId="1" xfId="0" applyNumberFormat="1" applyFont="1" applyFill="1" applyBorder="1"/>
    <xf numFmtId="0" fontId="7" fillId="10" borderId="1" xfId="0" applyFont="1" applyFill="1" applyBorder="1"/>
    <xf numFmtId="0" fontId="0" fillId="10" borderId="1" xfId="0" applyFill="1" applyBorder="1"/>
    <xf numFmtId="0" fontId="17" fillId="10" borderId="1" xfId="0" applyFont="1" applyFill="1" applyBorder="1"/>
    <xf numFmtId="0" fontId="0" fillId="12" borderId="0" xfId="0" applyFill="1"/>
    <xf numFmtId="0" fontId="0" fillId="10" borderId="1" xfId="0" applyFill="1" applyBorder="1" applyAlignment="1">
      <alignment vertical="center"/>
    </xf>
    <xf numFmtId="172" fontId="3" fillId="10" borderId="1" xfId="3" applyNumberFormat="1" applyFill="1" applyBorder="1" applyAlignment="1">
      <alignment vertical="center"/>
    </xf>
    <xf numFmtId="172" fontId="3" fillId="10" borderId="17" xfId="3" applyNumberFormat="1" applyFill="1" applyBorder="1" applyAlignment="1">
      <alignment vertical="center"/>
    </xf>
    <xf numFmtId="172" fontId="3" fillId="10" borderId="18" xfId="3" applyNumberFormat="1" applyFill="1" applyBorder="1" applyAlignment="1">
      <alignment vertical="center"/>
    </xf>
    <xf numFmtId="172" fontId="3" fillId="10" borderId="19" xfId="3" applyNumberFormat="1" applyFill="1" applyBorder="1" applyAlignment="1">
      <alignment vertical="center"/>
    </xf>
    <xf numFmtId="172" fontId="3" fillId="10" borderId="1" xfId="3" applyNumberFormat="1" applyFill="1" applyBorder="1"/>
    <xf numFmtId="3" fontId="3" fillId="13" borderId="1" xfId="3" applyNumberFormat="1" applyFill="1" applyBorder="1" applyAlignment="1">
      <alignment vertical="center"/>
    </xf>
    <xf numFmtId="172" fontId="16" fillId="10" borderId="1" xfId="3" applyNumberFormat="1" applyFont="1" applyFill="1" applyBorder="1" applyAlignment="1">
      <alignment vertical="center"/>
    </xf>
    <xf numFmtId="3" fontId="16" fillId="13" borderId="1" xfId="3" applyNumberFormat="1" applyFont="1" applyFill="1" applyBorder="1" applyAlignment="1">
      <alignment vertical="center"/>
    </xf>
    <xf numFmtId="3" fontId="3" fillId="14" borderId="1" xfId="3" applyNumberFormat="1" applyFill="1" applyBorder="1" applyAlignment="1">
      <alignment vertical="center"/>
    </xf>
    <xf numFmtId="172" fontId="16" fillId="7" borderId="1" xfId="3" applyNumberFormat="1" applyFont="1" applyFill="1" applyBorder="1" applyAlignment="1">
      <alignment vertical="center"/>
    </xf>
    <xf numFmtId="172" fontId="3" fillId="10" borderId="1" xfId="3" applyNumberFormat="1" applyFill="1" applyBorder="1" applyAlignment="1">
      <alignment horizontal="left" vertical="center"/>
    </xf>
    <xf numFmtId="3" fontId="6" fillId="13" borderId="1" xfId="3" applyNumberFormat="1" applyFont="1" applyFill="1" applyBorder="1" applyAlignment="1">
      <alignment vertical="center"/>
    </xf>
    <xf numFmtId="172" fontId="3" fillId="10" borderId="20" xfId="3" applyNumberFormat="1" applyFill="1" applyBorder="1" applyAlignment="1">
      <alignment horizontal="left" vertical="center"/>
    </xf>
    <xf numFmtId="172" fontId="3" fillId="10" borderId="20" xfId="3" applyNumberFormat="1" applyFill="1" applyBorder="1" applyAlignment="1">
      <alignment vertical="center"/>
    </xf>
    <xf numFmtId="172" fontId="3" fillId="10" borderId="21" xfId="3" applyNumberFormat="1" applyFill="1" applyBorder="1" applyAlignment="1">
      <alignment vertical="center"/>
    </xf>
    <xf numFmtId="172" fontId="3" fillId="15" borderId="19" xfId="3" applyNumberFormat="1" applyFill="1" applyBorder="1" applyAlignment="1">
      <alignment vertical="center"/>
    </xf>
    <xf numFmtId="172" fontId="3" fillId="15" borderId="1" xfId="3" applyNumberFormat="1" applyFill="1" applyBorder="1" applyAlignment="1">
      <alignment vertical="center"/>
    </xf>
    <xf numFmtId="3" fontId="0" fillId="10" borderId="1" xfId="0" applyNumberFormat="1" applyFill="1" applyBorder="1"/>
    <xf numFmtId="3" fontId="3" fillId="10" borderId="1" xfId="3" applyNumberFormat="1" applyFill="1" applyBorder="1" applyAlignment="1">
      <alignment horizontal="right" vertical="center"/>
    </xf>
    <xf numFmtId="3" fontId="3" fillId="10" borderId="1" xfId="3" applyNumberFormat="1" applyFill="1" applyBorder="1" applyAlignment="1">
      <alignment vertical="center"/>
    </xf>
    <xf numFmtId="3" fontId="8" fillId="10" borderId="1" xfId="3" applyNumberFormat="1" applyFont="1" applyFill="1" applyBorder="1" applyAlignment="1">
      <alignment vertical="center"/>
    </xf>
    <xf numFmtId="3" fontId="6" fillId="16" borderId="1" xfId="3" applyNumberFormat="1" applyFont="1" applyFill="1" applyBorder="1" applyAlignment="1">
      <alignment vertical="center"/>
    </xf>
    <xf numFmtId="4" fontId="3" fillId="16" borderId="1" xfId="3" applyNumberFormat="1" applyFill="1" applyBorder="1" applyAlignment="1">
      <alignment vertical="center"/>
    </xf>
    <xf numFmtId="4" fontId="6" fillId="17" borderId="1" xfId="3" applyNumberFormat="1" applyFont="1" applyFill="1" applyBorder="1" applyAlignment="1">
      <alignment vertical="center"/>
    </xf>
    <xf numFmtId="172" fontId="3" fillId="18" borderId="1" xfId="3" applyNumberFormat="1" applyFill="1" applyBorder="1" applyAlignment="1">
      <alignment vertical="center"/>
    </xf>
    <xf numFmtId="4" fontId="6" fillId="16" borderId="1" xfId="3" applyNumberFormat="1" applyFont="1" applyFill="1" applyBorder="1" applyAlignment="1">
      <alignment vertical="center"/>
    </xf>
    <xf numFmtId="172" fontId="3" fillId="10" borderId="22" xfId="3" applyNumberFormat="1" applyFill="1" applyBorder="1" applyAlignment="1">
      <alignment horizontal="left" vertical="center"/>
    </xf>
    <xf numFmtId="172" fontId="3" fillId="10" borderId="23" xfId="3" applyNumberForma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24" xfId="0" applyFill="1" applyBorder="1"/>
    <xf numFmtId="0" fontId="0" fillId="10" borderId="25" xfId="0" applyFill="1" applyBorder="1"/>
    <xf numFmtId="0" fontId="0" fillId="7" borderId="26" xfId="0" applyFill="1" applyBorder="1"/>
    <xf numFmtId="0" fontId="0" fillId="7" borderId="27" xfId="0" applyFill="1" applyBorder="1"/>
    <xf numFmtId="0" fontId="0" fillId="7" borderId="28" xfId="0" applyFill="1" applyBorder="1"/>
    <xf numFmtId="0" fontId="0" fillId="10" borderId="24" xfId="0" applyFill="1" applyBorder="1" applyAlignment="1"/>
    <xf numFmtId="0" fontId="0" fillId="10" borderId="13" xfId="0" applyFill="1" applyBorder="1"/>
    <xf numFmtId="2" fontId="0" fillId="10" borderId="29" xfId="0" applyNumberFormat="1" applyFill="1" applyBorder="1"/>
    <xf numFmtId="0" fontId="0" fillId="10" borderId="30" xfId="0" applyFill="1" applyBorder="1"/>
    <xf numFmtId="2" fontId="0" fillId="10" borderId="1" xfId="0" applyNumberFormat="1" applyFill="1" applyBorder="1"/>
    <xf numFmtId="0" fontId="0" fillId="15" borderId="31" xfId="0" applyFill="1" applyBorder="1"/>
    <xf numFmtId="2" fontId="0" fillId="15" borderId="29" xfId="0" applyNumberFormat="1" applyFill="1" applyBorder="1"/>
    <xf numFmtId="0" fontId="0" fillId="15" borderId="30" xfId="0" applyFill="1" applyBorder="1"/>
    <xf numFmtId="0" fontId="0" fillId="10" borderId="31" xfId="0" applyFill="1" applyBorder="1"/>
    <xf numFmtId="3" fontId="6" fillId="19" borderId="1" xfId="3" applyNumberFormat="1" applyFont="1" applyFill="1" applyBorder="1" applyAlignment="1">
      <alignment vertical="center"/>
    </xf>
    <xf numFmtId="4" fontId="3" fillId="19" borderId="1" xfId="3" applyNumberFormat="1" applyFill="1" applyBorder="1" applyAlignment="1">
      <alignment vertical="center"/>
    </xf>
    <xf numFmtId="4" fontId="6" fillId="18" borderId="1" xfId="3" applyNumberFormat="1" applyFont="1" applyFill="1" applyBorder="1" applyAlignment="1">
      <alignment vertical="center"/>
    </xf>
    <xf numFmtId="4" fontId="6" fillId="19" borderId="1" xfId="3" applyNumberFormat="1" applyFont="1" applyFill="1" applyBorder="1" applyAlignment="1">
      <alignment vertical="center"/>
    </xf>
    <xf numFmtId="3" fontId="6" fillId="10" borderId="1" xfId="3" applyNumberFormat="1" applyFont="1" applyFill="1" applyBorder="1" applyAlignment="1">
      <alignment vertical="center"/>
    </xf>
    <xf numFmtId="3" fontId="6" fillId="11" borderId="1" xfId="3" applyNumberFormat="1" applyFont="1" applyFill="1" applyBorder="1" applyAlignment="1">
      <alignment vertical="center"/>
    </xf>
    <xf numFmtId="3" fontId="3" fillId="11" borderId="1" xfId="3" applyNumberFormat="1" applyFill="1" applyBorder="1" applyAlignment="1">
      <alignment vertical="center"/>
    </xf>
    <xf numFmtId="172" fontId="6" fillId="10" borderId="1" xfId="3" applyNumberFormat="1" applyFont="1" applyFill="1" applyBorder="1" applyAlignment="1">
      <alignment horizontal="center" vertical="center"/>
    </xf>
    <xf numFmtId="3" fontId="18" fillId="10" borderId="17" xfId="3" applyNumberFormat="1" applyFont="1" applyFill="1" applyBorder="1" applyAlignment="1">
      <alignment horizontal="right" vertical="center"/>
    </xf>
    <xf numFmtId="3" fontId="18" fillId="10" borderId="17" xfId="3" applyNumberFormat="1" applyFont="1" applyFill="1" applyBorder="1" applyAlignment="1">
      <alignment vertical="center"/>
    </xf>
    <xf numFmtId="3" fontId="8" fillId="10" borderId="30" xfId="3" applyNumberFormat="1" applyFont="1" applyFill="1" applyBorder="1" applyAlignment="1">
      <alignment vertical="center"/>
    </xf>
    <xf numFmtId="0" fontId="0" fillId="10" borderId="1" xfId="0" applyFill="1" applyBorder="1" applyAlignment="1">
      <alignment horizontal="center"/>
    </xf>
    <xf numFmtId="0" fontId="4" fillId="0" borderId="0" xfId="2" applyFill="1" applyBorder="1" applyAlignment="1">
      <alignment horizontal="left"/>
    </xf>
    <xf numFmtId="0" fontId="0" fillId="9" borderId="1" xfId="0" applyFill="1" applyBorder="1" applyAlignment="1">
      <alignment horizontal="center"/>
    </xf>
    <xf numFmtId="0" fontId="7" fillId="10" borderId="1" xfId="0" applyFont="1" applyFill="1" applyBorder="1" applyAlignment="1">
      <alignment horizontal="center" vertical="center"/>
    </xf>
    <xf numFmtId="0" fontId="0" fillId="9" borderId="33" xfId="0" applyFill="1" applyBorder="1" applyAlignment="1">
      <alignment horizontal="center" vertical="center"/>
    </xf>
    <xf numFmtId="0" fontId="0" fillId="9" borderId="34" xfId="0" applyFill="1" applyBorder="1" applyAlignment="1">
      <alignment horizontal="center" vertical="center"/>
    </xf>
    <xf numFmtId="0" fontId="0" fillId="9" borderId="35" xfId="0" applyFill="1" applyBorder="1" applyAlignment="1">
      <alignment horizontal="center" vertical="center"/>
    </xf>
    <xf numFmtId="0" fontId="0" fillId="9" borderId="36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9" borderId="37" xfId="0" applyFill="1" applyBorder="1" applyAlignment="1">
      <alignment horizontal="center" vertical="center"/>
    </xf>
    <xf numFmtId="0" fontId="0" fillId="9" borderId="38" xfId="0" applyFill="1" applyBorder="1" applyAlignment="1">
      <alignment horizontal="center" vertical="center"/>
    </xf>
    <xf numFmtId="0" fontId="0" fillId="9" borderId="39" xfId="0" applyFill="1" applyBorder="1" applyAlignment="1">
      <alignment horizontal="center" vertical="center"/>
    </xf>
    <xf numFmtId="0" fontId="0" fillId="9" borderId="40" xfId="0" applyFill="1" applyBorder="1" applyAlignment="1">
      <alignment horizontal="center" vertical="center"/>
    </xf>
    <xf numFmtId="172" fontId="3" fillId="9" borderId="32" xfId="3" applyNumberFormat="1" applyFill="1" applyBorder="1" applyAlignment="1">
      <alignment horizontal="center" vertical="center"/>
    </xf>
    <xf numFmtId="0" fontId="7" fillId="10" borderId="31" xfId="0" applyFont="1" applyFill="1" applyBorder="1" applyAlignment="1">
      <alignment horizontal="center" vertical="center"/>
    </xf>
    <xf numFmtId="172" fontId="3" fillId="9" borderId="30" xfId="3" applyNumberFormat="1" applyFill="1" applyBorder="1" applyAlignment="1">
      <alignment horizontal="center" vertical="center"/>
    </xf>
    <xf numFmtId="172" fontId="3" fillId="9" borderId="1" xfId="3" applyNumberForma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13" fillId="20" borderId="2" xfId="0" applyFont="1" applyFill="1" applyBorder="1" applyAlignment="1">
      <alignment horizontal="center"/>
    </xf>
    <xf numFmtId="0" fontId="13" fillId="20" borderId="3" xfId="0" applyFont="1" applyFill="1" applyBorder="1" applyAlignment="1">
      <alignment horizontal="center"/>
    </xf>
    <xf numFmtId="0" fontId="13" fillId="2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 vertical="center"/>
    </xf>
    <xf numFmtId="172" fontId="20" fillId="7" borderId="9" xfId="3" applyNumberFormat="1" applyFont="1" applyFill="1" applyBorder="1" applyAlignment="1">
      <alignment horizontal="center"/>
    </xf>
    <xf numFmtId="0" fontId="5" fillId="0" borderId="30" xfId="4" applyFont="1" applyFill="1" applyBorder="1" applyAlignment="1">
      <alignment horizontal="center"/>
    </xf>
  </cellXfs>
  <cellStyles count="7">
    <cellStyle name="Euro" xfId="1"/>
    <cellStyle name="Lien hypertexte" xfId="2" builtinId="8"/>
    <cellStyle name="Milliers" xfId="3" builtinId="3" customBuiltin="1"/>
    <cellStyle name="Normal" xfId="0" builtinId="0" customBuiltin="1"/>
    <cellStyle name="Normal 2" xfId="4"/>
    <cellStyle name="Pourcentage" xfId="5" builtinId="5" customBuiltin="1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€ après impôts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Graph!$C$4:$C$4</c:f>
              <c:strCache>
                <c:ptCount val="1"/>
                <c:pt idx="0">
                  <c:v>€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Graph!$D$3:$H$3</c:f>
              <c:strCache>
                <c:ptCount val="5"/>
                <c:pt idx="0">
                  <c:v> SAS à l'IS ou SCI IS </c:v>
                </c:pt>
                <c:pt idx="1">
                  <c:v> LMNP REEL </c:v>
                </c:pt>
                <c:pt idx="2">
                  <c:v> LMNP MICRO </c:v>
                </c:pt>
                <c:pt idx="3">
                  <c:v> FONCIER REEL </c:v>
                </c:pt>
                <c:pt idx="4">
                  <c:v> FONCIER MICRO </c:v>
                </c:pt>
              </c:strCache>
            </c:strRef>
          </c:cat>
          <c:val>
            <c:numRef>
              <c:f>Graph!$D$4:$H$4</c:f>
              <c:numCache>
                <c:formatCode>#\ ##0" "[$€-40C]</c:formatCode>
                <c:ptCount val="5"/>
                <c:pt idx="0">
                  <c:v>7431.9859945713379</c:v>
                </c:pt>
                <c:pt idx="1">
                  <c:v>4430.4885369101958</c:v>
                </c:pt>
                <c:pt idx="2">
                  <c:v>6131.1590959662772</c:v>
                </c:pt>
                <c:pt idx="3">
                  <c:v>1825.2134074701953</c:v>
                </c:pt>
                <c:pt idx="4">
                  <c:v>3176.3750959662793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3-435F-93C2-2B91806DB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1197600"/>
        <c:axId val="1"/>
      </c:barChart>
      <c:catAx>
        <c:axId val="154119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\ ##0&quot; &quot;[$€-40C]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4119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% brute vs %net</a:t>
            </a:r>
          </a:p>
        </c:rich>
      </c:tx>
      <c:layout>
        <c:manualLayout>
          <c:xMode val="edge"/>
          <c:yMode val="edge"/>
          <c:x val="0.40246685510465036"/>
          <c:y val="3.8822321122903111E-2"/>
        </c:manualLayout>
      </c:layout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Graph!$C$5:$C$5</c:f>
              <c:strCache>
                <c:ptCount val="1"/>
                <c:pt idx="0">
                  <c:v>%brut</c:v>
                </c:pt>
              </c:strCache>
            </c:strRef>
          </c:tx>
          <c:spPr>
            <a:ln w="28575" cap="rnd">
              <a:solidFill>
                <a:srgbClr val="4F81BD"/>
              </a:solidFill>
              <a:prstDash val="solid"/>
              <a:round/>
            </a:ln>
          </c:spPr>
          <c:marker>
            <c:symbol val="none"/>
          </c:marker>
          <c:cat>
            <c:strRef>
              <c:f>Graph!$D$3:$H$3</c:f>
              <c:strCache>
                <c:ptCount val="5"/>
                <c:pt idx="0">
                  <c:v> SAS à l'IS ou SCI IS </c:v>
                </c:pt>
                <c:pt idx="1">
                  <c:v> LMNP REEL </c:v>
                </c:pt>
                <c:pt idx="2">
                  <c:v> LMNP MICRO </c:v>
                </c:pt>
                <c:pt idx="3">
                  <c:v> FONCIER REEL </c:v>
                </c:pt>
                <c:pt idx="4">
                  <c:v> FONCIER MICRO </c:v>
                </c:pt>
              </c:strCache>
            </c:strRef>
          </c:cat>
          <c:val>
            <c:numRef>
              <c:f>Graph!$D$5:$H$5</c:f>
              <c:numCache>
                <c:formatCode>#,##0.00</c:formatCode>
                <c:ptCount val="5"/>
                <c:pt idx="0">
                  <c:v>11.481580267707296</c:v>
                </c:pt>
                <c:pt idx="1">
                  <c:v>11.481580267707296</c:v>
                </c:pt>
                <c:pt idx="2">
                  <c:v>11.481580267707296</c:v>
                </c:pt>
                <c:pt idx="3">
                  <c:v>11.481580267707296</c:v>
                </c:pt>
                <c:pt idx="4">
                  <c:v>11.481580267707296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D-4FA8-9513-6692A670ED57}"/>
            </c:ext>
          </c:extLst>
        </c:ser>
        <c:ser>
          <c:idx val="1"/>
          <c:order val="1"/>
          <c:tx>
            <c:strRef>
              <c:f>Graph!$C$6:$C$6</c:f>
              <c:strCache>
                <c:ptCount val="1"/>
                <c:pt idx="0">
                  <c:v>%net</c:v>
                </c:pt>
              </c:strCache>
            </c:strRef>
          </c:tx>
          <c:spPr>
            <a:ln w="28575" cap="rnd">
              <a:solidFill>
                <a:srgbClr val="C0504D"/>
              </a:solidFill>
              <a:prstDash val="solid"/>
              <a:round/>
            </a:ln>
          </c:spPr>
          <c:marker>
            <c:symbol val="none"/>
          </c:marker>
          <c:cat>
            <c:strRef>
              <c:f>Graph!$D$3:$H$3</c:f>
              <c:strCache>
                <c:ptCount val="5"/>
                <c:pt idx="0">
                  <c:v> SAS à l'IS ou SCI IS </c:v>
                </c:pt>
                <c:pt idx="1">
                  <c:v> LMNP REEL </c:v>
                </c:pt>
                <c:pt idx="2">
                  <c:v> LMNP MICRO </c:v>
                </c:pt>
                <c:pt idx="3">
                  <c:v> FONCIER REEL </c:v>
                </c:pt>
                <c:pt idx="4">
                  <c:v> FONCIER MICRO </c:v>
                </c:pt>
              </c:strCache>
            </c:strRef>
          </c:cat>
          <c:val>
            <c:numRef>
              <c:f>Graph!$D$6:$H$6</c:f>
              <c:numCache>
                <c:formatCode>#,##0.00</c:formatCode>
                <c:ptCount val="5"/>
                <c:pt idx="0">
                  <c:v>9.2950857831841702</c:v>
                </c:pt>
                <c:pt idx="1">
                  <c:v>7.7675177874636123</c:v>
                </c:pt>
                <c:pt idx="2">
                  <c:v>8.6330490610774877</c:v>
                </c:pt>
                <c:pt idx="3">
                  <c:v>6.4416013194615349</c:v>
                </c:pt>
                <c:pt idx="4">
                  <c:v>7.1292551927380723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D-4FA8-9513-6692A670E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2524703"/>
        <c:axId val="1"/>
      </c:lineChart>
      <c:catAx>
        <c:axId val="1602524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0252470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8783245844269471"/>
          <c:y val="0.90375833455600663"/>
          <c:w val="0.22596860488592768"/>
          <c:h val="6.52196736277530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Impôts (CSG/CRDS + TMI + Taxe foncière)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Graph!$C$7:$C$7</c:f>
              <c:strCache>
                <c:ptCount val="1"/>
                <c:pt idx="0">
                  <c:v>Impot 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Graph!$D$3:$H$3</c:f>
              <c:strCache>
                <c:ptCount val="5"/>
                <c:pt idx="0">
                  <c:v> SAS à l'IS ou SCI IS </c:v>
                </c:pt>
                <c:pt idx="1">
                  <c:v> LMNP REEL </c:v>
                </c:pt>
                <c:pt idx="2">
                  <c:v> LMNP MICRO </c:v>
                </c:pt>
                <c:pt idx="3">
                  <c:v> FONCIER REEL </c:v>
                </c:pt>
                <c:pt idx="4">
                  <c:v> FONCIER MICRO </c:v>
                </c:pt>
              </c:strCache>
            </c:strRef>
          </c:cat>
          <c:val>
            <c:numRef>
              <c:f>Graph!$D$7:$H$7</c:f>
              <c:numCache>
                <c:formatCode>#,##0</c:formatCode>
                <c:ptCount val="5"/>
                <c:pt idx="0">
                  <c:v>1848.2131013949415</c:v>
                </c:pt>
                <c:pt idx="1">
                  <c:v>4849.7105590560832</c:v>
                </c:pt>
                <c:pt idx="2">
                  <c:v>6029.04</c:v>
                </c:pt>
                <c:pt idx="3">
                  <c:v>9254.9856884960827</c:v>
                </c:pt>
                <c:pt idx="4">
                  <c:v>7903.8239999999987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1-44C9-9AB7-78C5BF7C4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2529503"/>
        <c:axId val="1"/>
      </c:barChart>
      <c:catAx>
        <c:axId val="160252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6025295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7</xdr:row>
      <xdr:rowOff>9525</xdr:rowOff>
    </xdr:from>
    <xdr:to>
      <xdr:col>8</xdr:col>
      <xdr:colOff>676275</xdr:colOff>
      <xdr:row>24</xdr:row>
      <xdr:rowOff>85725</xdr:rowOff>
    </xdr:to>
    <xdr:graphicFrame macro="">
      <xdr:nvGraphicFramePr>
        <xdr:cNvPr id="3385" name="Graphique 1">
          <a:extLst>
            <a:ext uri="{FF2B5EF4-FFF2-40B4-BE49-F238E27FC236}">
              <a16:creationId xmlns:a16="http://schemas.microsoft.com/office/drawing/2014/main" id="{1016AF3A-5078-9A24-54E2-76F01C78F7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25</xdr:row>
      <xdr:rowOff>28575</xdr:rowOff>
    </xdr:from>
    <xdr:to>
      <xdr:col>8</xdr:col>
      <xdr:colOff>676275</xdr:colOff>
      <xdr:row>41</xdr:row>
      <xdr:rowOff>57150</xdr:rowOff>
    </xdr:to>
    <xdr:graphicFrame macro="">
      <xdr:nvGraphicFramePr>
        <xdr:cNvPr id="3386" name="Graphique 2">
          <a:extLst>
            <a:ext uri="{FF2B5EF4-FFF2-40B4-BE49-F238E27FC236}">
              <a16:creationId xmlns:a16="http://schemas.microsoft.com/office/drawing/2014/main" id="{503A0680-DBE7-160B-2123-C3BB20984D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85725</xdr:colOff>
      <xdr:row>7</xdr:row>
      <xdr:rowOff>9525</xdr:rowOff>
    </xdr:from>
    <xdr:to>
      <xdr:col>15</xdr:col>
      <xdr:colOff>466725</xdr:colOff>
      <xdr:row>24</xdr:row>
      <xdr:rowOff>66675</xdr:rowOff>
    </xdr:to>
    <xdr:graphicFrame macro="">
      <xdr:nvGraphicFramePr>
        <xdr:cNvPr id="3387" name="Graphique 5">
          <a:extLst>
            <a:ext uri="{FF2B5EF4-FFF2-40B4-BE49-F238E27FC236}">
              <a16:creationId xmlns:a16="http://schemas.microsoft.com/office/drawing/2014/main" id="{018433D0-5537-787F-D6A6-6BEFC61D9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illeurtaux.com/credit-immobilier/barometre-des-tau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5"/>
  <sheetViews>
    <sheetView tabSelected="1" zoomScale="90" workbookViewId="0">
      <selection activeCell="F19" sqref="F19"/>
    </sheetView>
  </sheetViews>
  <sheetFormatPr baseColWidth="10" defaultRowHeight="15" x14ac:dyDescent="0.25"/>
  <cols>
    <col min="1" max="1" width="11.42578125" style="1" customWidth="1"/>
    <col min="2" max="2" width="59.28515625" customWidth="1"/>
    <col min="3" max="3" width="20.7109375" customWidth="1"/>
    <col min="4" max="4" width="16.5703125" customWidth="1"/>
    <col min="5" max="5" width="8" customWidth="1"/>
    <col min="6" max="6" width="18.85546875" customWidth="1"/>
    <col min="7" max="7" width="10.85546875" customWidth="1"/>
    <col min="8" max="8" width="22.85546875" customWidth="1"/>
    <col min="9" max="9" width="20" customWidth="1"/>
    <col min="10" max="10" width="21.42578125" customWidth="1"/>
    <col min="11" max="11" width="31" customWidth="1"/>
    <col min="12" max="15" width="10.85546875" customWidth="1"/>
    <col min="16" max="16" width="22.42578125" style="4" customWidth="1"/>
    <col min="17" max="17" width="18" customWidth="1"/>
    <col min="18" max="18" width="10.85546875" customWidth="1"/>
  </cols>
  <sheetData>
    <row r="1" spans="1:19" ht="16.5" customHeight="1" thickBot="1" x14ac:dyDescent="0.3">
      <c r="B1" s="55"/>
      <c r="E1" s="3"/>
      <c r="H1" s="175" t="s">
        <v>129</v>
      </c>
      <c r="I1" s="175"/>
      <c r="J1" s="175"/>
    </row>
    <row r="2" spans="1:19" ht="15.75" x14ac:dyDescent="0.25">
      <c r="A2" s="5" t="s">
        <v>0</v>
      </c>
      <c r="B2" s="74" t="s">
        <v>137</v>
      </c>
      <c r="C2" s="74" t="s">
        <v>130</v>
      </c>
      <c r="D2" s="74" t="s">
        <v>131</v>
      </c>
      <c r="E2" s="75"/>
      <c r="F2" s="76" t="s">
        <v>1</v>
      </c>
      <c r="H2" s="175"/>
      <c r="I2" s="175"/>
      <c r="J2" s="175"/>
      <c r="L2" s="6"/>
    </row>
    <row r="3" spans="1:19" ht="15.75" x14ac:dyDescent="0.25">
      <c r="A3" s="7" t="s">
        <v>2</v>
      </c>
      <c r="B3" s="77" t="s">
        <v>3</v>
      </c>
      <c r="C3" s="78">
        <v>0.05</v>
      </c>
      <c r="D3" s="79">
        <v>0</v>
      </c>
      <c r="E3" s="91"/>
      <c r="F3" s="92"/>
      <c r="H3" s="175"/>
      <c r="I3" s="175"/>
      <c r="J3" s="175"/>
    </row>
    <row r="4" spans="1:19" ht="15.75" x14ac:dyDescent="0.25">
      <c r="A4" s="8" t="s">
        <v>4</v>
      </c>
      <c r="B4" s="77" t="s">
        <v>5</v>
      </c>
      <c r="C4" s="78">
        <v>0.05</v>
      </c>
      <c r="D4" s="79">
        <v>0</v>
      </c>
      <c r="E4" s="91"/>
      <c r="F4" s="92"/>
      <c r="H4" s="175"/>
      <c r="I4" s="175"/>
      <c r="J4" s="175"/>
    </row>
    <row r="5" spans="1:19" ht="15.75" x14ac:dyDescent="0.25">
      <c r="A5" s="8" t="s">
        <v>6</v>
      </c>
      <c r="B5" s="77" t="s">
        <v>7</v>
      </c>
      <c r="C5" s="78">
        <v>1.1999999999999999E-3</v>
      </c>
      <c r="D5" s="80">
        <f>C5</f>
        <v>1.1999999999999999E-3</v>
      </c>
      <c r="E5" s="91"/>
      <c r="F5" s="92"/>
    </row>
    <row r="6" spans="1:19" ht="15.75" x14ac:dyDescent="0.25">
      <c r="A6" s="8" t="s">
        <v>8</v>
      </c>
      <c r="B6" s="77" t="s">
        <v>9</v>
      </c>
      <c r="C6" s="81">
        <v>0.1</v>
      </c>
      <c r="D6" s="82">
        <v>0.1</v>
      </c>
      <c r="E6" s="91"/>
      <c r="F6" s="92"/>
    </row>
    <row r="7" spans="1:19" ht="15.75" x14ac:dyDescent="0.25">
      <c r="A7" s="8" t="s">
        <v>10</v>
      </c>
      <c r="B7" s="77" t="s">
        <v>11</v>
      </c>
      <c r="C7" s="83" t="s">
        <v>12</v>
      </c>
      <c r="D7" s="84">
        <v>12</v>
      </c>
      <c r="E7" s="91"/>
      <c r="F7" s="92"/>
      <c r="H7" s="172" t="s">
        <v>128</v>
      </c>
      <c r="I7" s="173"/>
      <c r="J7" s="173"/>
      <c r="K7" s="173"/>
      <c r="L7" s="173"/>
      <c r="M7" s="173"/>
      <c r="N7" s="173"/>
      <c r="O7" s="173"/>
      <c r="P7" s="174"/>
    </row>
    <row r="8" spans="1:19" ht="15.75" x14ac:dyDescent="0.25">
      <c r="A8" s="8" t="s">
        <v>13</v>
      </c>
      <c r="B8" s="77" t="s">
        <v>14</v>
      </c>
      <c r="C8" s="78">
        <v>4.7500000000000001E-2</v>
      </c>
      <c r="D8" s="80">
        <v>4.7500000000000001E-2</v>
      </c>
      <c r="E8" s="91"/>
      <c r="F8" s="92"/>
    </row>
    <row r="9" spans="1:19" ht="15.75" x14ac:dyDescent="0.25">
      <c r="A9" s="8" t="s">
        <v>15</v>
      </c>
      <c r="B9" s="77" t="s">
        <v>16</v>
      </c>
      <c r="C9" s="81">
        <v>0.15</v>
      </c>
      <c r="D9" s="82">
        <v>0.15</v>
      </c>
      <c r="E9" s="91"/>
      <c r="F9" s="92"/>
      <c r="H9" s="61" t="s">
        <v>132</v>
      </c>
      <c r="I9" s="62" t="s">
        <v>133</v>
      </c>
      <c r="J9" s="63" t="s">
        <v>134</v>
      </c>
      <c r="K9" s="124" t="s">
        <v>141</v>
      </c>
      <c r="L9" s="9"/>
      <c r="M9" s="10"/>
      <c r="N9" s="10"/>
      <c r="O9" s="10"/>
      <c r="P9" s="10"/>
    </row>
    <row r="10" spans="1:19" ht="15.75" x14ac:dyDescent="0.25">
      <c r="A10" s="8" t="s">
        <v>17</v>
      </c>
      <c r="B10" s="77" t="s">
        <v>18</v>
      </c>
      <c r="C10" s="85" t="s">
        <v>19</v>
      </c>
      <c r="D10" s="84">
        <v>20</v>
      </c>
      <c r="E10" s="91"/>
      <c r="F10" s="153"/>
      <c r="O10" s="10"/>
      <c r="P10" s="10"/>
      <c r="Q10" s="10"/>
      <c r="R10" s="10"/>
      <c r="S10" s="10"/>
    </row>
    <row r="11" spans="1:19" ht="15.75" x14ac:dyDescent="0.25">
      <c r="A11" s="8" t="s">
        <v>20</v>
      </c>
      <c r="B11" s="86" t="s">
        <v>21</v>
      </c>
      <c r="C11" s="87">
        <v>1.4999999999999999E-2</v>
      </c>
      <c r="D11" s="88">
        <v>9.4999999999999998E-3</v>
      </c>
      <c r="E11" s="91"/>
      <c r="F11" s="92"/>
      <c r="O11" s="10"/>
      <c r="P11" s="10"/>
      <c r="Q11" s="10"/>
      <c r="R11" s="10"/>
      <c r="S11" s="10"/>
    </row>
    <row r="12" spans="1:19" ht="15.75" x14ac:dyDescent="0.25">
      <c r="A12" s="8" t="s">
        <v>22</v>
      </c>
      <c r="B12" s="77" t="s">
        <v>23</v>
      </c>
      <c r="C12" s="85" t="s">
        <v>24</v>
      </c>
      <c r="D12" s="89">
        <v>0.3</v>
      </c>
      <c r="E12" s="91"/>
      <c r="F12" s="92"/>
      <c r="O12" s="10"/>
      <c r="P12" s="10"/>
      <c r="Q12" s="10"/>
      <c r="R12" s="10"/>
      <c r="S12" s="10"/>
    </row>
    <row r="13" spans="1:19" ht="15" customHeight="1" x14ac:dyDescent="0.25">
      <c r="A13" s="8" t="s">
        <v>25</v>
      </c>
      <c r="B13" s="77" t="s">
        <v>26</v>
      </c>
      <c r="C13" s="83" t="s">
        <v>27</v>
      </c>
      <c r="D13" s="84">
        <v>0.5</v>
      </c>
      <c r="E13" s="92"/>
      <c r="F13" s="92"/>
      <c r="G13" s="11"/>
      <c r="H13" s="11"/>
      <c r="I13" s="11"/>
      <c r="J13" s="11"/>
      <c r="K13" s="11"/>
      <c r="O13" s="10"/>
      <c r="P13" s="10"/>
      <c r="Q13" s="10"/>
      <c r="R13" s="10"/>
      <c r="S13" s="10"/>
    </row>
    <row r="14" spans="1:19" ht="16.5" thickBot="1" x14ac:dyDescent="0.3">
      <c r="A14" s="12" t="s">
        <v>28</v>
      </c>
      <c r="B14" s="77" t="s">
        <v>29</v>
      </c>
      <c r="C14" s="85"/>
      <c r="D14" s="90">
        <v>0</v>
      </c>
      <c r="E14" s="93" t="s">
        <v>30</v>
      </c>
      <c r="F14" s="92"/>
      <c r="G14" s="11"/>
      <c r="H14" s="11"/>
      <c r="I14" s="11"/>
      <c r="J14" s="11"/>
      <c r="K14" s="11"/>
      <c r="O14" s="10"/>
      <c r="P14" s="10"/>
      <c r="Q14" s="10"/>
      <c r="R14" s="10"/>
      <c r="S14" s="10"/>
    </row>
    <row r="15" spans="1:19" ht="15.75" x14ac:dyDescent="0.25">
      <c r="E15" s="3"/>
      <c r="G15" s="11"/>
      <c r="H15" s="11"/>
      <c r="I15" s="11"/>
      <c r="J15" s="11"/>
      <c r="K15" s="11"/>
      <c r="O15" s="10"/>
      <c r="P15" s="10"/>
      <c r="Q15" s="10"/>
      <c r="R15" s="10"/>
      <c r="S15" s="10"/>
    </row>
    <row r="16" spans="1:19" x14ac:dyDescent="0.25">
      <c r="B16" s="154"/>
      <c r="C16" s="154"/>
      <c r="D16" s="154"/>
      <c r="E16" s="154"/>
      <c r="G16" s="11"/>
      <c r="H16" s="11"/>
      <c r="I16" s="11"/>
      <c r="J16" s="11"/>
      <c r="K16" s="11"/>
      <c r="O16" s="11"/>
      <c r="P16" s="11"/>
      <c r="Q16" s="11"/>
      <c r="S16" s="4"/>
    </row>
    <row r="17" spans="1:19" ht="15.75" thickBot="1" x14ac:dyDescent="0.3">
      <c r="B17" s="155" t="s">
        <v>138</v>
      </c>
      <c r="C17" s="155"/>
      <c r="D17" s="155"/>
      <c r="E17" s="156" t="s">
        <v>31</v>
      </c>
      <c r="G17" s="11"/>
      <c r="H17" s="11"/>
      <c r="I17" s="11"/>
      <c r="J17" s="11"/>
      <c r="K17" s="11"/>
      <c r="O17" s="11"/>
      <c r="P17" s="11"/>
      <c r="Q17" s="11"/>
      <c r="S17" s="4"/>
    </row>
    <row r="18" spans="1:19" ht="21.75" thickBot="1" x14ac:dyDescent="0.4">
      <c r="A18" s="1">
        <v>1</v>
      </c>
      <c r="B18" s="95" t="s">
        <v>32</v>
      </c>
      <c r="C18" s="69">
        <v>120000</v>
      </c>
      <c r="D18" s="106" t="s">
        <v>30</v>
      </c>
      <c r="E18" s="156"/>
      <c r="G18" s="64">
        <f>C69</f>
        <v>11.481580267707296</v>
      </c>
      <c r="H18" s="65" t="s">
        <v>33</v>
      </c>
      <c r="P18"/>
      <c r="S18" s="4"/>
    </row>
    <row r="19" spans="1:19" x14ac:dyDescent="0.25">
      <c r="A19" s="1">
        <v>2</v>
      </c>
      <c r="B19" s="96" t="s">
        <v>34</v>
      </c>
      <c r="C19" s="70">
        <f>IF(C18,(C18-C22)*(1.2%+(4.5%)*(1+2.37%)+0.1%)+1.2*IF((C18-C22)&gt;60000,(C18-C22-60000)*0.814%+6500*3.945%+(17000-6500)*1.627%+(60000-17000)*1.085%,IF((C18-C22)&gt;=17000,6500*3.945%+(17000-6500)*1.627%+(C18-C22-17000)*1.085%,IF((C18-C22)&gt;=6500,6500*3.945%+(C18-C22-6500)*1.627%,(C18-C22)*3.945%)))+800+300+300,"N/A")</f>
        <v>10146.632000000001</v>
      </c>
      <c r="D19" s="106" t="s">
        <v>30</v>
      </c>
      <c r="E19" s="156"/>
      <c r="P19"/>
      <c r="S19" s="4"/>
    </row>
    <row r="20" spans="1:19" ht="15.75" thickBot="1" x14ac:dyDescent="0.3">
      <c r="A20" s="1">
        <v>3</v>
      </c>
      <c r="B20" s="96" t="s">
        <v>35</v>
      </c>
      <c r="C20" s="69">
        <v>66342</v>
      </c>
      <c r="D20" s="106" t="s">
        <v>30</v>
      </c>
      <c r="E20" s="156"/>
      <c r="P20"/>
      <c r="S20" s="4"/>
    </row>
    <row r="21" spans="1:19" ht="15.75" thickBot="1" x14ac:dyDescent="0.3">
      <c r="A21" s="1">
        <v>4</v>
      </c>
      <c r="B21" s="96" t="s">
        <v>135</v>
      </c>
      <c r="C21" s="69">
        <v>0</v>
      </c>
      <c r="D21" s="106" t="s">
        <v>30</v>
      </c>
      <c r="E21" s="156"/>
      <c r="G21" s="157" t="s">
        <v>37</v>
      </c>
      <c r="H21" s="157"/>
      <c r="I21" s="157"/>
      <c r="P21"/>
      <c r="S21" s="4"/>
    </row>
    <row r="22" spans="1:19" ht="15.75" thickBot="1" x14ac:dyDescent="0.3">
      <c r="A22" s="1">
        <v>5</v>
      </c>
      <c r="B22" s="96" t="s">
        <v>36</v>
      </c>
      <c r="C22" s="107">
        <f>D3*C18</f>
        <v>0</v>
      </c>
      <c r="D22" s="106" t="s">
        <v>30</v>
      </c>
      <c r="E22" s="156"/>
      <c r="G22" s="157"/>
      <c r="H22" s="157"/>
      <c r="I22" s="157"/>
      <c r="P22"/>
      <c r="S22" s="4"/>
    </row>
    <row r="23" spans="1:19" x14ac:dyDescent="0.25">
      <c r="A23" s="1">
        <v>6</v>
      </c>
      <c r="B23" s="96" t="s">
        <v>38</v>
      </c>
      <c r="C23" s="71">
        <v>0</v>
      </c>
      <c r="D23" s="106" t="s">
        <v>39</v>
      </c>
      <c r="E23" s="156"/>
      <c r="G23" s="157"/>
      <c r="H23" s="157"/>
      <c r="I23" s="157"/>
      <c r="P23"/>
      <c r="S23" s="4"/>
    </row>
    <row r="24" spans="1:19" x14ac:dyDescent="0.25">
      <c r="A24" s="1">
        <v>7</v>
      </c>
      <c r="B24" s="96" t="s">
        <v>40</v>
      </c>
      <c r="C24" s="72">
        <f>C18+C19+C20+C21+C22-C18*C23-C19*C23</f>
        <v>196488.63199999998</v>
      </c>
      <c r="D24" s="73" t="s">
        <v>30</v>
      </c>
      <c r="E24" s="156"/>
      <c r="G24" s="125" t="s">
        <v>41</v>
      </c>
      <c r="H24" s="126" t="s">
        <v>42</v>
      </c>
      <c r="I24" s="127" t="s">
        <v>43</v>
      </c>
      <c r="P24"/>
      <c r="S24" s="4"/>
    </row>
    <row r="25" spans="1:19" ht="16.5" thickBot="1" x14ac:dyDescent="0.3">
      <c r="B25" s="13"/>
      <c r="C25" s="13"/>
      <c r="D25" s="13"/>
      <c r="E25" s="3"/>
      <c r="F25" s="94"/>
      <c r="G25" s="128" t="s">
        <v>47</v>
      </c>
      <c r="H25" s="56">
        <v>400</v>
      </c>
      <c r="I25" s="57">
        <v>20</v>
      </c>
    </row>
    <row r="26" spans="1:19" x14ac:dyDescent="0.25">
      <c r="B26" s="167" t="s">
        <v>139</v>
      </c>
      <c r="C26" s="167"/>
      <c r="D26" s="167"/>
      <c r="E26" s="168" t="s">
        <v>31</v>
      </c>
      <c r="G26" s="128" t="s">
        <v>50</v>
      </c>
      <c r="H26" s="56">
        <v>520</v>
      </c>
      <c r="I26" s="57">
        <v>30</v>
      </c>
    </row>
    <row r="27" spans="1:19" ht="15" customHeight="1" x14ac:dyDescent="0.25">
      <c r="A27" s="1">
        <v>6</v>
      </c>
      <c r="B27" s="96" t="s">
        <v>49</v>
      </c>
      <c r="C27" s="69">
        <v>0</v>
      </c>
      <c r="D27" s="96" t="s">
        <v>46</v>
      </c>
      <c r="E27" s="168"/>
      <c r="G27" s="128" t="s">
        <v>53</v>
      </c>
      <c r="H27" s="56">
        <v>510</v>
      </c>
      <c r="I27" s="57">
        <v>20</v>
      </c>
    </row>
    <row r="28" spans="1:19" ht="15" customHeight="1" x14ac:dyDescent="0.25">
      <c r="A28" s="1">
        <f t="shared" ref="A28:A35" si="0">1+A27</f>
        <v>7</v>
      </c>
      <c r="B28" s="96" t="s">
        <v>52</v>
      </c>
      <c r="C28" s="69">
        <v>450</v>
      </c>
      <c r="D28" s="96" t="s">
        <v>46</v>
      </c>
      <c r="E28" s="168"/>
      <c r="G28" s="128" t="s">
        <v>56</v>
      </c>
      <c r="H28" s="56">
        <v>450</v>
      </c>
      <c r="I28" s="57">
        <v>20</v>
      </c>
    </row>
    <row r="29" spans="1:19" x14ac:dyDescent="0.25">
      <c r="A29" s="1">
        <f t="shared" si="0"/>
        <v>8</v>
      </c>
      <c r="B29" s="100" t="s">
        <v>55</v>
      </c>
      <c r="C29" s="101">
        <f>300</f>
        <v>300</v>
      </c>
      <c r="D29" s="96" t="s">
        <v>46</v>
      </c>
      <c r="E29" s="168"/>
      <c r="G29" s="129" t="s">
        <v>58</v>
      </c>
      <c r="H29" s="56">
        <v>0</v>
      </c>
      <c r="I29" s="57">
        <v>0</v>
      </c>
    </row>
    <row r="30" spans="1:19" x14ac:dyDescent="0.25">
      <c r="A30" s="1">
        <f t="shared" si="0"/>
        <v>9</v>
      </c>
      <c r="B30" s="102" t="s">
        <v>127</v>
      </c>
      <c r="C30" s="103">
        <v>348</v>
      </c>
      <c r="D30" s="96" t="s">
        <v>46</v>
      </c>
      <c r="E30" s="168"/>
      <c r="G30" s="129" t="s">
        <v>60</v>
      </c>
      <c r="H30" s="56">
        <v>0</v>
      </c>
      <c r="I30" s="57">
        <v>0</v>
      </c>
    </row>
    <row r="31" spans="1:19" x14ac:dyDescent="0.25">
      <c r="A31" s="1">
        <f t="shared" si="0"/>
        <v>10</v>
      </c>
      <c r="B31" s="96" t="s">
        <v>26</v>
      </c>
      <c r="C31" s="104">
        <v>0</v>
      </c>
      <c r="D31" s="96" t="s">
        <v>46</v>
      </c>
      <c r="E31" s="168"/>
      <c r="G31" s="129" t="s">
        <v>61</v>
      </c>
      <c r="H31" s="56">
        <v>0</v>
      </c>
      <c r="I31" s="57">
        <v>0</v>
      </c>
    </row>
    <row r="32" spans="1:19" x14ac:dyDescent="0.25">
      <c r="A32" s="1">
        <f t="shared" si="0"/>
        <v>11</v>
      </c>
      <c r="B32" s="96" t="s">
        <v>136</v>
      </c>
      <c r="C32" s="104">
        <f>I49</f>
        <v>0</v>
      </c>
      <c r="D32" s="96" t="s">
        <v>46</v>
      </c>
      <c r="E32" s="168"/>
      <c r="G32" s="129" t="s">
        <v>63</v>
      </c>
      <c r="H32" s="56">
        <v>0</v>
      </c>
      <c r="I32" s="57">
        <v>0</v>
      </c>
    </row>
    <row r="33" spans="1:25" ht="15.75" thickBot="1" x14ac:dyDescent="0.3">
      <c r="A33" s="1">
        <f t="shared" si="0"/>
        <v>12</v>
      </c>
      <c r="B33" s="96" t="s">
        <v>62</v>
      </c>
      <c r="C33" s="69">
        <v>0</v>
      </c>
      <c r="D33" s="96" t="s">
        <v>46</v>
      </c>
      <c r="E33" s="168"/>
      <c r="G33" s="129" t="s">
        <v>65</v>
      </c>
      <c r="H33" s="56">
        <v>0</v>
      </c>
      <c r="I33" s="57">
        <v>0</v>
      </c>
    </row>
    <row r="34" spans="1:25" ht="15.75" thickBot="1" x14ac:dyDescent="0.3">
      <c r="A34" s="1">
        <f t="shared" si="0"/>
        <v>13</v>
      </c>
      <c r="B34" s="96" t="s">
        <v>64</v>
      </c>
      <c r="C34" s="69">
        <v>1800</v>
      </c>
      <c r="D34" s="96" t="s">
        <v>46</v>
      </c>
      <c r="E34" s="168"/>
      <c r="G34" s="130" t="s">
        <v>67</v>
      </c>
      <c r="H34" s="66">
        <f>SUM(H25:H33)</f>
        <v>1880</v>
      </c>
      <c r="I34" s="67">
        <f>SUM(I25:I33)</f>
        <v>90</v>
      </c>
    </row>
    <row r="35" spans="1:25" ht="15.75" thickBot="1" x14ac:dyDescent="0.3">
      <c r="A35" s="1">
        <f t="shared" si="0"/>
        <v>14</v>
      </c>
      <c r="B35" s="96" t="s">
        <v>66</v>
      </c>
      <c r="C35" s="72">
        <f>SUM(C27:C34)</f>
        <v>2898</v>
      </c>
      <c r="D35" s="105" t="s">
        <v>46</v>
      </c>
      <c r="E35" s="168"/>
    </row>
    <row r="36" spans="1:25" ht="16.5" thickBot="1" x14ac:dyDescent="0.3">
      <c r="B36" s="16"/>
      <c r="C36" s="17"/>
      <c r="D36" s="14"/>
      <c r="E36" s="3"/>
      <c r="G36" s="158" t="s">
        <v>126</v>
      </c>
      <c r="H36" s="159"/>
      <c r="I36" s="160"/>
    </row>
    <row r="37" spans="1:25" ht="15.75" thickBot="1" x14ac:dyDescent="0.3">
      <c r="B37" s="169" t="s">
        <v>140</v>
      </c>
      <c r="C37" s="167"/>
      <c r="D37" s="169"/>
      <c r="E37" s="168" t="s">
        <v>31</v>
      </c>
      <c r="G37" s="161"/>
      <c r="H37" s="162"/>
      <c r="I37" s="163"/>
      <c r="M37" s="4"/>
      <c r="N37" s="10"/>
      <c r="R37" s="10"/>
      <c r="S37" s="10"/>
      <c r="X37" s="4"/>
      <c r="Y37" s="6"/>
    </row>
    <row r="38" spans="1:25" x14ac:dyDescent="0.25">
      <c r="A38" s="1">
        <f>1+A35</f>
        <v>15</v>
      </c>
      <c r="B38" s="122" t="s">
        <v>68</v>
      </c>
      <c r="C38" s="149">
        <f>simulation_prêt_Vide!B5</f>
        <v>196488.63199999998</v>
      </c>
      <c r="D38" s="123" t="s">
        <v>30</v>
      </c>
      <c r="E38" s="168"/>
      <c r="G38" s="164"/>
      <c r="H38" s="165"/>
      <c r="I38" s="166"/>
      <c r="L38" s="2"/>
      <c r="M38" s="4"/>
      <c r="N38" s="10"/>
      <c r="R38" s="10"/>
      <c r="S38" s="10"/>
      <c r="X38" s="4"/>
      <c r="Y38" s="6"/>
    </row>
    <row r="39" spans="1:25" x14ac:dyDescent="0.25">
      <c r="A39" s="1">
        <f>A38+1</f>
        <v>16</v>
      </c>
      <c r="B39" s="108" t="s">
        <v>69</v>
      </c>
      <c r="C39" s="149">
        <f ca="1">simulation_prêt_Vide!B11</f>
        <v>20147.386080674449</v>
      </c>
      <c r="D39" s="123" t="s">
        <v>30</v>
      </c>
      <c r="E39" s="168"/>
      <c r="G39" s="125" t="s">
        <v>44</v>
      </c>
      <c r="H39" s="126" t="s">
        <v>45</v>
      </c>
      <c r="I39" s="127" t="s">
        <v>46</v>
      </c>
      <c r="M39" s="4"/>
      <c r="N39" s="10"/>
      <c r="R39" s="10"/>
      <c r="S39" s="10"/>
      <c r="X39" s="4"/>
      <c r="Y39" s="6"/>
    </row>
    <row r="40" spans="1:25" x14ac:dyDescent="0.25">
      <c r="A40" s="1">
        <f>A39+1</f>
        <v>17</v>
      </c>
      <c r="B40" s="108" t="s">
        <v>70</v>
      </c>
      <c r="C40" s="149">
        <f ca="1">simulation_prêt_Vide!B8</f>
        <v>216636.01808067443</v>
      </c>
      <c r="D40" s="123" t="s">
        <v>30</v>
      </c>
      <c r="E40" s="168"/>
      <c r="G40" s="128" t="s">
        <v>48</v>
      </c>
      <c r="H40" s="56">
        <v>0</v>
      </c>
      <c r="I40" s="134">
        <f t="shared" ref="I40:I49" si="1">H40*12</f>
        <v>0</v>
      </c>
      <c r="M40" s="4"/>
      <c r="N40" s="10"/>
      <c r="R40" s="10"/>
      <c r="S40" s="10"/>
      <c r="X40" s="4"/>
      <c r="Y40" s="6"/>
    </row>
    <row r="41" spans="1:25" x14ac:dyDescent="0.25">
      <c r="A41" s="1">
        <f>A40+1</f>
        <v>18</v>
      </c>
      <c r="B41" s="108" t="s">
        <v>71</v>
      </c>
      <c r="C41" s="150">
        <f>C38/D10</f>
        <v>9824.4315999999999</v>
      </c>
      <c r="D41" s="97" t="s">
        <v>46</v>
      </c>
      <c r="E41" s="168"/>
      <c r="G41" s="128" t="s">
        <v>51</v>
      </c>
      <c r="H41" s="56">
        <v>0</v>
      </c>
      <c r="I41" s="134">
        <f t="shared" si="1"/>
        <v>0</v>
      </c>
      <c r="M41" s="4"/>
      <c r="N41" s="10"/>
      <c r="R41" s="10"/>
      <c r="S41" s="10"/>
      <c r="X41" s="4"/>
    </row>
    <row r="42" spans="1:25" ht="15.75" thickBot="1" x14ac:dyDescent="0.3">
      <c r="A42" s="1">
        <f>A41+1</f>
        <v>19</v>
      </c>
      <c r="B42" s="109" t="s">
        <v>72</v>
      </c>
      <c r="C42" s="151">
        <f ca="1">C39/D10</f>
        <v>1007.3693040337224</v>
      </c>
      <c r="D42" s="98" t="s">
        <v>46</v>
      </c>
      <c r="E42" s="168"/>
      <c r="F42" s="18"/>
      <c r="G42" s="128" t="s">
        <v>54</v>
      </c>
      <c r="H42" s="56">
        <v>0</v>
      </c>
      <c r="I42" s="134">
        <f t="shared" si="1"/>
        <v>0</v>
      </c>
      <c r="M42" s="4"/>
      <c r="N42" s="10"/>
      <c r="R42" s="10"/>
      <c r="S42" s="10"/>
      <c r="T42" s="19"/>
      <c r="U42" s="19"/>
    </row>
    <row r="43" spans="1:25" ht="15.75" thickBot="1" x14ac:dyDescent="0.3">
      <c r="A43" s="1">
        <f>A42+1</f>
        <v>20</v>
      </c>
      <c r="B43" s="99" t="s">
        <v>73</v>
      </c>
      <c r="C43" s="152">
        <f ca="1">C41+C42</f>
        <v>10831.800904033722</v>
      </c>
      <c r="D43" s="110" t="s">
        <v>46</v>
      </c>
      <c r="E43" s="168"/>
      <c r="G43" s="133" t="s">
        <v>57</v>
      </c>
      <c r="H43" s="68">
        <v>0</v>
      </c>
      <c r="I43" s="134">
        <f t="shared" si="1"/>
        <v>0</v>
      </c>
      <c r="M43" s="4"/>
      <c r="N43" s="10"/>
      <c r="R43" s="10"/>
      <c r="S43" s="10"/>
      <c r="T43" s="19"/>
      <c r="U43" s="19"/>
      <c r="X43" s="4"/>
    </row>
    <row r="44" spans="1:25" ht="15.75" x14ac:dyDescent="0.25">
      <c r="B44" s="14"/>
      <c r="C44" s="20"/>
      <c r="D44" s="14"/>
      <c r="E44" s="3"/>
      <c r="G44" s="133" t="s">
        <v>59</v>
      </c>
      <c r="H44" s="68">
        <v>0</v>
      </c>
      <c r="I44" s="134">
        <f t="shared" si="1"/>
        <v>0</v>
      </c>
      <c r="M44" s="4"/>
      <c r="X44" s="4"/>
    </row>
    <row r="45" spans="1:25" ht="15" customHeight="1" x14ac:dyDescent="0.25">
      <c r="B45" s="170" t="s">
        <v>74</v>
      </c>
      <c r="C45" s="170"/>
      <c r="D45" s="170"/>
      <c r="E45" s="171" t="s">
        <v>75</v>
      </c>
      <c r="G45" s="133" t="s">
        <v>59</v>
      </c>
      <c r="H45" s="68">
        <v>0</v>
      </c>
      <c r="I45" s="134">
        <f t="shared" si="1"/>
        <v>0</v>
      </c>
      <c r="M45" s="4"/>
      <c r="N45" s="19"/>
      <c r="R45" s="19"/>
      <c r="S45" s="19"/>
      <c r="T45" s="19"/>
      <c r="U45" s="19"/>
      <c r="X45" s="4"/>
    </row>
    <row r="46" spans="1:25" x14ac:dyDescent="0.25">
      <c r="A46" s="1">
        <v>21</v>
      </c>
      <c r="B46" s="112" t="s">
        <v>76</v>
      </c>
      <c r="C46" s="146">
        <f>C47+C48</f>
        <v>1970</v>
      </c>
      <c r="D46" s="112" t="s">
        <v>45</v>
      </c>
      <c r="E46" s="171"/>
      <c r="F46" s="18"/>
      <c r="G46" s="133" t="s">
        <v>59</v>
      </c>
      <c r="H46" s="68">
        <v>0</v>
      </c>
      <c r="I46" s="134">
        <f t="shared" si="1"/>
        <v>0</v>
      </c>
      <c r="M46" s="4"/>
      <c r="N46" s="19"/>
      <c r="R46" s="19"/>
      <c r="S46" s="19"/>
      <c r="T46" s="19"/>
      <c r="U46" s="19"/>
      <c r="X46" s="4"/>
    </row>
    <row r="47" spans="1:25" x14ac:dyDescent="0.25">
      <c r="A47" s="1">
        <f>1+A46</f>
        <v>22</v>
      </c>
      <c r="B47" s="112" t="s">
        <v>77</v>
      </c>
      <c r="C47" s="147">
        <f>H34</f>
        <v>1880</v>
      </c>
      <c r="D47" s="112" t="s">
        <v>45</v>
      </c>
      <c r="E47" s="171"/>
      <c r="G47" s="133" t="s">
        <v>59</v>
      </c>
      <c r="H47" s="68">
        <v>0</v>
      </c>
      <c r="I47" s="134">
        <f t="shared" si="1"/>
        <v>0</v>
      </c>
      <c r="M47" s="4"/>
      <c r="N47" s="19"/>
      <c r="R47" s="19"/>
      <c r="S47" s="19"/>
      <c r="T47" s="19"/>
      <c r="U47" s="19"/>
      <c r="X47" s="4"/>
    </row>
    <row r="48" spans="1:25" ht="15.75" thickBot="1" x14ac:dyDescent="0.3">
      <c r="A48" s="1">
        <f>1+A47</f>
        <v>23</v>
      </c>
      <c r="B48" s="112" t="s">
        <v>78</v>
      </c>
      <c r="C48" s="148">
        <f>I34</f>
        <v>90</v>
      </c>
      <c r="D48" s="112" t="s">
        <v>45</v>
      </c>
      <c r="E48" s="171"/>
      <c r="F48" s="18"/>
      <c r="G48" s="133" t="s">
        <v>59</v>
      </c>
      <c r="H48" s="68">
        <v>0</v>
      </c>
      <c r="I48" s="134">
        <f t="shared" si="1"/>
        <v>0</v>
      </c>
      <c r="M48" s="4"/>
      <c r="N48" s="19"/>
      <c r="R48" s="19"/>
      <c r="S48" s="19"/>
      <c r="T48" s="19"/>
      <c r="U48" s="19"/>
      <c r="X48" s="4"/>
    </row>
    <row r="49" spans="1:26" ht="15.75" thickBot="1" x14ac:dyDescent="0.3">
      <c r="A49" s="1">
        <f>1+A48</f>
        <v>24</v>
      </c>
      <c r="B49" s="112" t="s">
        <v>79</v>
      </c>
      <c r="C49" s="116">
        <f>C47*D7</f>
        <v>22560</v>
      </c>
      <c r="D49" s="112" t="s">
        <v>46</v>
      </c>
      <c r="E49" s="171"/>
      <c r="G49" s="130" t="s">
        <v>67</v>
      </c>
      <c r="H49" s="131">
        <f>SUM(H40:H48)</f>
        <v>0</v>
      </c>
      <c r="I49" s="132">
        <f t="shared" si="1"/>
        <v>0</v>
      </c>
      <c r="M49" s="4"/>
      <c r="N49" s="19"/>
      <c r="R49" s="19"/>
      <c r="S49" s="19"/>
      <c r="T49" s="19"/>
      <c r="U49" s="21"/>
      <c r="V49" s="21"/>
      <c r="W49" s="21"/>
      <c r="X49" s="21"/>
      <c r="Y49" s="21"/>
      <c r="Z49" s="21"/>
    </row>
    <row r="50" spans="1:26" ht="15.75" x14ac:dyDescent="0.25">
      <c r="B50" s="14"/>
      <c r="C50" s="22"/>
      <c r="D50" s="14"/>
      <c r="E50" s="23"/>
      <c r="M50" s="4"/>
      <c r="N50" s="19"/>
      <c r="R50" s="19"/>
      <c r="S50" s="19"/>
      <c r="T50" s="19"/>
      <c r="U50" s="21"/>
      <c r="V50" s="21"/>
      <c r="W50" s="21"/>
      <c r="X50" s="21"/>
      <c r="Y50" s="21"/>
      <c r="Z50" s="21"/>
    </row>
    <row r="51" spans="1:26" x14ac:dyDescent="0.25">
      <c r="B51" s="170" t="s">
        <v>80</v>
      </c>
      <c r="C51" s="170"/>
      <c r="D51" s="170"/>
      <c r="E51" s="156" t="s">
        <v>31</v>
      </c>
      <c r="M51" s="4"/>
      <c r="N51" s="19"/>
      <c r="O51" s="19"/>
      <c r="P51" s="19"/>
      <c r="Q51" s="19"/>
      <c r="R51" s="21"/>
      <c r="S51" s="21"/>
      <c r="T51" s="21"/>
      <c r="U51" s="21"/>
      <c r="V51" s="21"/>
      <c r="W51" s="21"/>
    </row>
    <row r="52" spans="1:26" x14ac:dyDescent="0.25">
      <c r="A52" s="1">
        <v>25</v>
      </c>
      <c r="B52" s="106" t="s">
        <v>81</v>
      </c>
      <c r="C52" s="113">
        <f>C49</f>
        <v>22560</v>
      </c>
      <c r="D52" s="96" t="s">
        <v>46</v>
      </c>
      <c r="E52" s="156"/>
      <c r="M52" s="4"/>
      <c r="N52" s="19"/>
      <c r="O52" s="19"/>
      <c r="P52" s="19"/>
      <c r="Q52" s="19"/>
      <c r="R52" s="21"/>
      <c r="S52" s="21"/>
      <c r="T52" s="21"/>
      <c r="U52" s="21"/>
      <c r="V52" s="21"/>
      <c r="W52" s="21"/>
    </row>
    <row r="53" spans="1:26" x14ac:dyDescent="0.25">
      <c r="A53" s="1">
        <f t="shared" ref="A53:A61" si="2">1+A52</f>
        <v>26</v>
      </c>
      <c r="B53" s="106" t="s">
        <v>66</v>
      </c>
      <c r="C53" s="114">
        <f>C35</f>
        <v>2898</v>
      </c>
      <c r="D53" s="96" t="s">
        <v>46</v>
      </c>
      <c r="E53" s="156"/>
      <c r="F53" s="18"/>
      <c r="M53" s="15"/>
      <c r="N53" s="19"/>
      <c r="O53" s="19"/>
      <c r="P53" s="19"/>
      <c r="Q53" s="19"/>
      <c r="R53" s="21"/>
      <c r="S53" s="21"/>
      <c r="T53" s="21"/>
      <c r="U53" s="21"/>
      <c r="V53" s="21"/>
      <c r="W53" s="21"/>
    </row>
    <row r="54" spans="1:26" x14ac:dyDescent="0.25">
      <c r="A54" s="1">
        <f t="shared" si="2"/>
        <v>27</v>
      </c>
      <c r="B54" s="96" t="s">
        <v>82</v>
      </c>
      <c r="C54" s="113">
        <f ca="1">C42</f>
        <v>1007.3693040337224</v>
      </c>
      <c r="D54" s="96" t="s">
        <v>46</v>
      </c>
      <c r="E54" s="156"/>
      <c r="M54" s="4"/>
      <c r="N54" s="19"/>
      <c r="O54" s="19"/>
      <c r="P54" s="19"/>
      <c r="Q54" s="19"/>
      <c r="R54" s="21"/>
      <c r="S54" s="21"/>
      <c r="T54" s="21"/>
      <c r="U54" s="21"/>
      <c r="V54" s="21"/>
      <c r="W54" s="21"/>
    </row>
    <row r="55" spans="1:26" x14ac:dyDescent="0.25">
      <c r="A55" s="1">
        <f t="shared" si="2"/>
        <v>28</v>
      </c>
      <c r="B55" s="96" t="s">
        <v>83</v>
      </c>
      <c r="C55" s="115">
        <f>C24*D8</f>
        <v>9333.2100199999986</v>
      </c>
      <c r="D55" s="96" t="s">
        <v>46</v>
      </c>
      <c r="E55" s="156"/>
      <c r="F55" s="18"/>
      <c r="M55" s="4"/>
      <c r="N55" s="19"/>
      <c r="O55" s="19"/>
      <c r="P55" s="19"/>
      <c r="Q55" s="19"/>
      <c r="R55" s="21"/>
      <c r="S55" s="21"/>
      <c r="T55" s="21"/>
      <c r="U55" s="21"/>
      <c r="V55" s="21"/>
      <c r="W55" s="21"/>
    </row>
    <row r="56" spans="1:26" x14ac:dyDescent="0.25">
      <c r="A56" s="1">
        <f t="shared" si="2"/>
        <v>29</v>
      </c>
      <c r="B56" s="106" t="s">
        <v>84</v>
      </c>
      <c r="C56" s="115">
        <f ca="1">IF(C52-C53-C54-C55&lt;0,0,C52-C53-C54-C55)</f>
        <v>9321.4206759662775</v>
      </c>
      <c r="D56" s="96" t="s">
        <v>46</v>
      </c>
      <c r="E56" s="156"/>
      <c r="J56" s="19"/>
      <c r="K56" s="19"/>
      <c r="L56" s="19"/>
      <c r="M56" s="21"/>
      <c r="N56" s="21"/>
      <c r="O56" s="21"/>
      <c r="P56" s="21"/>
      <c r="Q56" s="21"/>
      <c r="R56" s="21"/>
    </row>
    <row r="57" spans="1:26" x14ac:dyDescent="0.25">
      <c r="A57" s="1">
        <f t="shared" si="2"/>
        <v>30</v>
      </c>
      <c r="B57" s="106" t="s">
        <v>85</v>
      </c>
      <c r="C57" s="116">
        <f>C49*0.7*(D12+0.172)</f>
        <v>7453.8239999999987</v>
      </c>
      <c r="D57" s="96" t="s">
        <v>46</v>
      </c>
      <c r="E57" s="156"/>
      <c r="G57" s="11"/>
      <c r="J57" s="19"/>
      <c r="K57" s="19"/>
      <c r="L57" s="19"/>
      <c r="M57" s="19"/>
    </row>
    <row r="58" spans="1:26" x14ac:dyDescent="0.25">
      <c r="A58" s="1">
        <f t="shared" si="2"/>
        <v>31</v>
      </c>
      <c r="B58" s="106" t="s">
        <v>86</v>
      </c>
      <c r="C58" s="116">
        <f ca="1">(C52-C53-C54)*(D12+0.172)</f>
        <v>8804.9856884960827</v>
      </c>
      <c r="D58" s="96" t="s">
        <v>46</v>
      </c>
      <c r="E58" s="156"/>
      <c r="J58" s="19"/>
      <c r="K58" s="19"/>
      <c r="L58" s="19"/>
      <c r="M58" s="19"/>
    </row>
    <row r="59" spans="1:26" x14ac:dyDescent="0.25">
      <c r="A59" s="1">
        <f t="shared" si="2"/>
        <v>32</v>
      </c>
      <c r="B59" s="106" t="s">
        <v>87</v>
      </c>
      <c r="C59" s="116">
        <f ca="1">C56*(D12+0.172)</f>
        <v>4399.7105590560832</v>
      </c>
      <c r="D59" s="96" t="s">
        <v>46</v>
      </c>
      <c r="E59" s="156"/>
      <c r="J59" s="19"/>
      <c r="K59" s="19"/>
      <c r="L59" s="19"/>
      <c r="M59" s="19"/>
    </row>
    <row r="60" spans="1:26" x14ac:dyDescent="0.25">
      <c r="A60" s="1">
        <f t="shared" si="2"/>
        <v>33</v>
      </c>
      <c r="B60" s="106" t="s">
        <v>88</v>
      </c>
      <c r="C60" s="116">
        <f>C46*0.5*D7*(D12+0.172)</f>
        <v>5579.04</v>
      </c>
      <c r="D60" s="96" t="s">
        <v>46</v>
      </c>
      <c r="E60" s="156"/>
      <c r="J60" s="19"/>
      <c r="K60" s="19"/>
      <c r="L60" s="19"/>
      <c r="M60" s="19"/>
    </row>
    <row r="61" spans="1:26" x14ac:dyDescent="0.25">
      <c r="A61" s="1">
        <f t="shared" si="2"/>
        <v>34</v>
      </c>
      <c r="B61" s="96" t="s">
        <v>89</v>
      </c>
      <c r="C61" s="116">
        <f ca="1">C56*D9</f>
        <v>1398.2131013949415</v>
      </c>
      <c r="D61" s="96" t="s">
        <v>46</v>
      </c>
      <c r="E61" s="156"/>
      <c r="J61" s="19"/>
      <c r="K61" s="19"/>
      <c r="L61" s="19"/>
      <c r="M61" s="19"/>
    </row>
    <row r="62" spans="1:26" ht="15.75" x14ac:dyDescent="0.25">
      <c r="B62" s="13"/>
      <c r="C62" s="13"/>
      <c r="D62" s="13"/>
      <c r="E62" s="3"/>
      <c r="J62" s="19"/>
      <c r="K62" s="19"/>
      <c r="L62" s="19"/>
      <c r="M62" s="19"/>
    </row>
    <row r="63" spans="1:26" ht="15.75" x14ac:dyDescent="0.25">
      <c r="A63" s="24"/>
      <c r="B63" s="58"/>
      <c r="C63" s="58"/>
      <c r="D63" s="58"/>
      <c r="E63" s="59"/>
      <c r="F63" s="60"/>
    </row>
    <row r="64" spans="1:26" s="18" customFormat="1" ht="33.75" customHeight="1" x14ac:dyDescent="0.55000000000000004">
      <c r="A64" s="25"/>
      <c r="B64" s="176" t="s">
        <v>90</v>
      </c>
      <c r="C64" s="176"/>
      <c r="D64" s="176"/>
      <c r="E64" s="176"/>
      <c r="G64"/>
      <c r="H64"/>
      <c r="I64"/>
      <c r="P64" s="13"/>
    </row>
    <row r="65" spans="2:17" ht="16.5" thickBot="1" x14ac:dyDescent="0.3">
      <c r="B65" s="13"/>
      <c r="C65" s="13"/>
      <c r="D65" s="13"/>
      <c r="E65" s="3"/>
    </row>
    <row r="66" spans="2:17" x14ac:dyDescent="0.25">
      <c r="B66" s="167" t="s">
        <v>91</v>
      </c>
      <c r="C66" s="167"/>
      <c r="D66" s="167"/>
      <c r="E66" s="168" t="s">
        <v>92</v>
      </c>
      <c r="G66" s="9"/>
      <c r="H66" s="10"/>
    </row>
    <row r="67" spans="2:17" x14ac:dyDescent="0.25">
      <c r="B67" s="96" t="s">
        <v>124</v>
      </c>
      <c r="C67" s="142">
        <f ca="1">$C$49-$C$35-$C$61</f>
        <v>18263.78689860506</v>
      </c>
      <c r="D67" s="96" t="s">
        <v>46</v>
      </c>
      <c r="E67" s="168"/>
      <c r="G67" s="9"/>
      <c r="H67" s="10"/>
    </row>
    <row r="68" spans="2:17" x14ac:dyDescent="0.25">
      <c r="B68" s="96" t="s">
        <v>94</v>
      </c>
      <c r="C68" s="142">
        <f ca="1">C67-$C$43</f>
        <v>7431.9859945713379</v>
      </c>
      <c r="D68" s="96" t="s">
        <v>46</v>
      </c>
      <c r="E68" s="168"/>
      <c r="G68" s="9"/>
      <c r="H68" s="10"/>
    </row>
    <row r="69" spans="2:17" x14ac:dyDescent="0.25">
      <c r="B69" s="96" t="s">
        <v>95</v>
      </c>
      <c r="C69" s="143">
        <f>($C$49/$C$24)*100</f>
        <v>11.481580267707296</v>
      </c>
      <c r="D69" s="96" t="s">
        <v>39</v>
      </c>
      <c r="E69" s="168"/>
      <c r="G69" s="9"/>
      <c r="H69" s="10"/>
    </row>
    <row r="70" spans="2:17" x14ac:dyDescent="0.25">
      <c r="B70" s="96" t="s">
        <v>96</v>
      </c>
      <c r="C70" s="119">
        <f ca="1">(C67/$C$24)*100</f>
        <v>9.2950857831841702</v>
      </c>
      <c r="D70" s="120" t="s">
        <v>39</v>
      </c>
      <c r="E70" s="168"/>
      <c r="F70" s="18"/>
      <c r="G70" s="10"/>
      <c r="H70" s="10"/>
      <c r="J70" s="26"/>
      <c r="K70" s="26"/>
    </row>
    <row r="71" spans="2:17" x14ac:dyDescent="0.25">
      <c r="B71" s="96" t="s">
        <v>125</v>
      </c>
      <c r="C71" s="121">
        <f ca="1">$C$24/C67</f>
        <v>10.758373008338554</v>
      </c>
      <c r="D71" s="96" t="s">
        <v>98</v>
      </c>
      <c r="E71" s="168"/>
      <c r="G71" s="10"/>
      <c r="H71" s="10"/>
    </row>
    <row r="72" spans="2:17" x14ac:dyDescent="0.25">
      <c r="G72" s="10"/>
      <c r="H72" s="10"/>
      <c r="Q72" s="27"/>
    </row>
    <row r="73" spans="2:17" x14ac:dyDescent="0.25">
      <c r="B73" s="96" t="s">
        <v>99</v>
      </c>
      <c r="C73" s="137">
        <f ca="1">($C$43/12)/$C$47</f>
        <v>0.48013301879582099</v>
      </c>
      <c r="D73" s="92" t="s">
        <v>100</v>
      </c>
      <c r="E73" s="92"/>
    </row>
    <row r="74" spans="2:17" ht="15.75" thickBot="1" x14ac:dyDescent="0.3">
      <c r="H74" s="19"/>
    </row>
    <row r="75" spans="2:17" x14ac:dyDescent="0.25">
      <c r="B75" s="167" t="s">
        <v>101</v>
      </c>
      <c r="C75" s="167"/>
      <c r="D75" s="167"/>
      <c r="E75" s="168" t="s">
        <v>92</v>
      </c>
      <c r="H75" s="19"/>
    </row>
    <row r="76" spans="2:17" x14ac:dyDescent="0.25">
      <c r="B76" s="96" t="s">
        <v>123</v>
      </c>
      <c r="C76" s="142">
        <f ca="1">C49-C35-C59</f>
        <v>15262.289440943918</v>
      </c>
      <c r="D76" s="96" t="s">
        <v>46</v>
      </c>
      <c r="E76" s="168"/>
      <c r="H76" s="19"/>
    </row>
    <row r="77" spans="2:17" x14ac:dyDescent="0.25">
      <c r="B77" s="96" t="s">
        <v>102</v>
      </c>
      <c r="C77" s="142">
        <f ca="1">C76-C43</f>
        <v>4430.4885369101958</v>
      </c>
      <c r="D77" s="96" t="s">
        <v>46</v>
      </c>
      <c r="E77" s="168"/>
      <c r="G77" s="18"/>
      <c r="H77" s="19"/>
    </row>
    <row r="78" spans="2:17" x14ac:dyDescent="0.25">
      <c r="B78" s="96" t="s">
        <v>95</v>
      </c>
      <c r="C78" s="143">
        <f>(C49/C24)*100</f>
        <v>11.481580267707296</v>
      </c>
      <c r="D78" s="96" t="s">
        <v>39</v>
      </c>
      <c r="E78" s="168"/>
      <c r="F78" s="18"/>
      <c r="H78" s="19"/>
    </row>
    <row r="79" spans="2:17" x14ac:dyDescent="0.25">
      <c r="B79" s="96" t="s">
        <v>96</v>
      </c>
      <c r="C79" s="144">
        <f ca="1">(C76/C24)*100</f>
        <v>7.7675177874636123</v>
      </c>
      <c r="D79" s="120" t="s">
        <v>39</v>
      </c>
      <c r="E79" s="168"/>
      <c r="F79" s="18"/>
      <c r="H79" s="19"/>
    </row>
    <row r="80" spans="2:17" x14ac:dyDescent="0.25">
      <c r="B80" s="96" t="s">
        <v>97</v>
      </c>
      <c r="C80" s="145">
        <f ca="1">C24/C76</f>
        <v>12.874125652006235</v>
      </c>
      <c r="D80" s="96" t="s">
        <v>98</v>
      </c>
      <c r="E80" s="168"/>
      <c r="H80" s="19"/>
    </row>
    <row r="81" spans="2:16" x14ac:dyDescent="0.25">
      <c r="H81" s="19"/>
    </row>
    <row r="82" spans="2:16" x14ac:dyDescent="0.25">
      <c r="B82" s="96" t="s">
        <v>99</v>
      </c>
      <c r="C82" s="137">
        <f ca="1">($C$43/12)/$C$47</f>
        <v>0.48013301879582099</v>
      </c>
      <c r="D82" s="92" t="s">
        <v>100</v>
      </c>
      <c r="E82" s="141"/>
      <c r="H82" s="19"/>
    </row>
    <row r="83" spans="2:16" ht="15.75" thickBot="1" x14ac:dyDescent="0.3">
      <c r="H83" s="19"/>
    </row>
    <row r="84" spans="2:16" x14ac:dyDescent="0.25">
      <c r="B84" s="167" t="s">
        <v>103</v>
      </c>
      <c r="C84" s="167"/>
      <c r="D84" s="167"/>
      <c r="E84" s="168" t="s">
        <v>92</v>
      </c>
      <c r="H84" s="19"/>
    </row>
    <row r="85" spans="2:16" x14ac:dyDescent="0.25">
      <c r="B85" s="96" t="s">
        <v>93</v>
      </c>
      <c r="C85" s="117">
        <f>(C46*D7)-C35-C60+C34</f>
        <v>16962.96</v>
      </c>
      <c r="D85" s="96" t="s">
        <v>46</v>
      </c>
      <c r="E85" s="168"/>
      <c r="H85" s="19"/>
      <c r="I85" s="19"/>
    </row>
    <row r="86" spans="2:16" x14ac:dyDescent="0.25">
      <c r="B86" s="96" t="s">
        <v>102</v>
      </c>
      <c r="C86" s="117">
        <f ca="1">C85-C43</f>
        <v>6131.1590959662772</v>
      </c>
      <c r="D86" s="96" t="s">
        <v>46</v>
      </c>
      <c r="E86" s="168"/>
      <c r="H86" s="19"/>
      <c r="I86" s="19"/>
      <c r="J86" s="15"/>
      <c r="L86" s="4"/>
      <c r="P86"/>
    </row>
    <row r="87" spans="2:16" x14ac:dyDescent="0.25">
      <c r="B87" s="96" t="s">
        <v>95</v>
      </c>
      <c r="C87" s="118">
        <f>(C49/C24)*100</f>
        <v>11.481580267707296</v>
      </c>
      <c r="D87" s="96" t="s">
        <v>39</v>
      </c>
      <c r="E87" s="168"/>
      <c r="H87" s="19"/>
      <c r="I87" s="19"/>
    </row>
    <row r="88" spans="2:16" ht="15.95" customHeight="1" x14ac:dyDescent="0.25">
      <c r="B88" s="96" t="s">
        <v>96</v>
      </c>
      <c r="C88" s="119">
        <f>(C85/C24)*100</f>
        <v>8.6330490610774877</v>
      </c>
      <c r="D88" s="120" t="s">
        <v>39</v>
      </c>
      <c r="E88" s="168"/>
      <c r="H88" s="19"/>
      <c r="I88" s="19"/>
      <c r="O88" s="4"/>
      <c r="P88"/>
    </row>
    <row r="89" spans="2:16" x14ac:dyDescent="0.25">
      <c r="B89" s="96" t="s">
        <v>97</v>
      </c>
      <c r="C89" s="121">
        <f>C24/C85</f>
        <v>11.583392992732399</v>
      </c>
      <c r="D89" s="96" t="s">
        <v>98</v>
      </c>
      <c r="E89" s="168"/>
      <c r="H89" s="19"/>
      <c r="I89" s="19"/>
    </row>
    <row r="90" spans="2:16" ht="15.75" thickBot="1" x14ac:dyDescent="0.3">
      <c r="H90" s="19"/>
      <c r="I90" s="19"/>
    </row>
    <row r="91" spans="2:16" ht="15.75" thickBot="1" x14ac:dyDescent="0.3">
      <c r="B91" s="99" t="s">
        <v>99</v>
      </c>
      <c r="C91" s="135">
        <f ca="1">($C$43/12)/$C$47</f>
        <v>0.48013301879582099</v>
      </c>
      <c r="D91" s="136" t="s">
        <v>100</v>
      </c>
      <c r="E91" s="141"/>
      <c r="H91" s="19"/>
      <c r="I91" s="19"/>
    </row>
    <row r="92" spans="2:16" ht="15.75" thickBot="1" x14ac:dyDescent="0.3">
      <c r="G92" s="60"/>
      <c r="H92" s="60"/>
      <c r="O92" s="15"/>
    </row>
    <row r="93" spans="2:16" ht="15" customHeight="1" x14ac:dyDescent="0.25">
      <c r="B93" s="167" t="s">
        <v>104</v>
      </c>
      <c r="C93" s="167"/>
      <c r="D93" s="167"/>
      <c r="E93" s="168" t="s">
        <v>92</v>
      </c>
      <c r="G93" s="18"/>
      <c r="H93" s="18"/>
      <c r="I93" s="18"/>
    </row>
    <row r="94" spans="2:16" ht="14.45" customHeight="1" x14ac:dyDescent="0.25">
      <c r="B94" s="96" t="s">
        <v>93</v>
      </c>
      <c r="C94" s="117">
        <f ca="1">$C$49-$C$35-$C$58+C34</f>
        <v>12657.014311503917</v>
      </c>
      <c r="D94" s="96" t="s">
        <v>46</v>
      </c>
      <c r="E94" s="168"/>
    </row>
    <row r="95" spans="2:16" ht="14.45" customHeight="1" x14ac:dyDescent="0.25">
      <c r="B95" s="96" t="s">
        <v>94</v>
      </c>
      <c r="C95" s="117">
        <f ca="1">C94-$C$43</f>
        <v>1825.2134074701953</v>
      </c>
      <c r="D95" s="96" t="s">
        <v>46</v>
      </c>
      <c r="E95" s="168"/>
    </row>
    <row r="96" spans="2:16" ht="14.45" customHeight="1" x14ac:dyDescent="0.25">
      <c r="B96" s="96" t="s">
        <v>95</v>
      </c>
      <c r="C96" s="118">
        <f>($C$49/$C$24)*100</f>
        <v>11.481580267707296</v>
      </c>
      <c r="D96" s="96" t="s">
        <v>39</v>
      </c>
      <c r="E96" s="168"/>
    </row>
    <row r="97" spans="2:9" ht="14.45" customHeight="1" x14ac:dyDescent="0.25">
      <c r="B97" s="96" t="s">
        <v>96</v>
      </c>
      <c r="C97" s="119">
        <f ca="1">(C94/$C$24)*100</f>
        <v>6.4416013194615349</v>
      </c>
      <c r="D97" s="120" t="s">
        <v>39</v>
      </c>
      <c r="E97" s="168"/>
    </row>
    <row r="98" spans="2:9" ht="15" customHeight="1" x14ac:dyDescent="0.25">
      <c r="B98" s="96" t="s">
        <v>97</v>
      </c>
      <c r="C98" s="121">
        <f ca="1">$C$24/C94</f>
        <v>15.524090213077514</v>
      </c>
      <c r="D98" s="96" t="s">
        <v>98</v>
      </c>
      <c r="E98" s="168"/>
    </row>
    <row r="99" spans="2:9" ht="15.75" thickBot="1" x14ac:dyDescent="0.3">
      <c r="H99" s="26"/>
      <c r="I99" s="26"/>
    </row>
    <row r="100" spans="2:9" ht="15.75" thickBot="1" x14ac:dyDescent="0.3">
      <c r="B100" s="99" t="s">
        <v>99</v>
      </c>
      <c r="C100" s="135">
        <f ca="1">($C$43/12)/$C$47</f>
        <v>0.48013301879582099</v>
      </c>
      <c r="D100" s="136" t="s">
        <v>100</v>
      </c>
      <c r="E100" s="141"/>
    </row>
    <row r="101" spans="2:9" ht="15.75" thickBot="1" x14ac:dyDescent="0.3"/>
    <row r="102" spans="2:9" x14ac:dyDescent="0.25">
      <c r="B102" s="167" t="s">
        <v>105</v>
      </c>
      <c r="C102" s="167"/>
      <c r="D102" s="167"/>
      <c r="E102" s="168" t="s">
        <v>92</v>
      </c>
    </row>
    <row r="103" spans="2:9" x14ac:dyDescent="0.25">
      <c r="B103" s="96" t="s">
        <v>93</v>
      </c>
      <c r="C103" s="117">
        <f>$C$49-$C$35-$C$57+C34</f>
        <v>14008.176000000001</v>
      </c>
      <c r="D103" s="96" t="s">
        <v>46</v>
      </c>
      <c r="E103" s="168"/>
    </row>
    <row r="104" spans="2:9" x14ac:dyDescent="0.25">
      <c r="B104" s="96" t="s">
        <v>94</v>
      </c>
      <c r="C104" s="117">
        <f ca="1">C103-$C$43</f>
        <v>3176.3750959662793</v>
      </c>
      <c r="D104" s="96" t="s">
        <v>46</v>
      </c>
      <c r="E104" s="168"/>
    </row>
    <row r="105" spans="2:9" x14ac:dyDescent="0.25">
      <c r="B105" s="96" t="s">
        <v>95</v>
      </c>
      <c r="C105" s="118">
        <f>($C$49/$C$24)*100</f>
        <v>11.481580267707296</v>
      </c>
      <c r="D105" s="96" t="s">
        <v>39</v>
      </c>
      <c r="E105" s="168"/>
    </row>
    <row r="106" spans="2:9" x14ac:dyDescent="0.25">
      <c r="B106" s="96" t="s">
        <v>96</v>
      </c>
      <c r="C106" s="119">
        <f>(C103/$C$24)*100</f>
        <v>7.1292551927380723</v>
      </c>
      <c r="D106" s="120" t="s">
        <v>39</v>
      </c>
      <c r="E106" s="168"/>
    </row>
    <row r="107" spans="2:9" x14ac:dyDescent="0.25">
      <c r="B107" s="96" t="s">
        <v>97</v>
      </c>
      <c r="C107" s="121">
        <f>$C$24/C103</f>
        <v>14.026710686673265</v>
      </c>
      <c r="D107" s="96" t="s">
        <v>98</v>
      </c>
      <c r="E107" s="168"/>
    </row>
    <row r="108" spans="2:9" ht="15.75" thickBot="1" x14ac:dyDescent="0.3"/>
    <row r="109" spans="2:9" ht="15.75" thickBot="1" x14ac:dyDescent="0.3">
      <c r="B109" s="111" t="s">
        <v>99</v>
      </c>
      <c r="C109" s="139">
        <f ca="1">($C$43/12)/$C$47</f>
        <v>0.48013301879582099</v>
      </c>
      <c r="D109" s="140" t="s">
        <v>100</v>
      </c>
      <c r="E109" s="138"/>
    </row>
    <row r="115" spans="7:9" x14ac:dyDescent="0.25">
      <c r="G115" s="15"/>
      <c r="H115" s="15"/>
      <c r="I115" s="15"/>
    </row>
  </sheetData>
  <mergeCells count="26">
    <mergeCell ref="H7:P7"/>
    <mergeCell ref="H1:J4"/>
    <mergeCell ref="B93:D93"/>
    <mergeCell ref="E93:E98"/>
    <mergeCell ref="B102:D102"/>
    <mergeCell ref="E102:E107"/>
    <mergeCell ref="B64:E64"/>
    <mergeCell ref="B66:D66"/>
    <mergeCell ref="E66:E71"/>
    <mergeCell ref="B75:D75"/>
    <mergeCell ref="E75:E80"/>
    <mergeCell ref="B84:D84"/>
    <mergeCell ref="E84:E89"/>
    <mergeCell ref="B37:D37"/>
    <mergeCell ref="E37:E43"/>
    <mergeCell ref="B45:D45"/>
    <mergeCell ref="E45:E49"/>
    <mergeCell ref="B51:D51"/>
    <mergeCell ref="E51:E61"/>
    <mergeCell ref="B16:E16"/>
    <mergeCell ref="B17:D17"/>
    <mergeCell ref="E17:E24"/>
    <mergeCell ref="G21:I23"/>
    <mergeCell ref="G36:I38"/>
    <mergeCell ref="B26:D26"/>
    <mergeCell ref="E26:E35"/>
  </mergeCells>
  <hyperlinks>
    <hyperlink ref="B11" r:id="rId1"/>
  </hyperlinks>
  <pageMargins left="0.25" right="0.25" top="0.75" bottom="0.75" header="0.30000000000000004" footer="0.30000000000000004"/>
  <pageSetup paperSize="9" scale="68" fitToWidth="0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O54"/>
  <sheetViews>
    <sheetView workbookViewId="0">
      <selection activeCell="P31" sqref="P31"/>
    </sheetView>
  </sheetViews>
  <sheetFormatPr baseColWidth="10" defaultRowHeight="15" x14ac:dyDescent="0.25"/>
  <cols>
    <col min="1" max="2" width="10.85546875" customWidth="1"/>
    <col min="3" max="3" width="6.140625" bestFit="1" customWidth="1"/>
    <col min="4" max="4" width="17.7109375" bestFit="1" customWidth="1"/>
    <col min="5" max="5" width="11.7109375" bestFit="1" customWidth="1"/>
    <col min="6" max="6" width="13.42578125" bestFit="1" customWidth="1"/>
    <col min="7" max="7" width="14.140625" bestFit="1" customWidth="1"/>
    <col min="8" max="8" width="16.140625" bestFit="1" customWidth="1"/>
    <col min="9" max="12" width="10.85546875" customWidth="1"/>
    <col min="13" max="13" width="13" bestFit="1" customWidth="1"/>
    <col min="14" max="14" width="10.85546875" customWidth="1"/>
  </cols>
  <sheetData>
    <row r="3" spans="3:15" x14ac:dyDescent="0.25">
      <c r="C3" s="28" t="s">
        <v>106</v>
      </c>
      <c r="D3" s="29" t="str">
        <f>Calcul_de_Rentabilité!B66</f>
        <v>SAS à l'IS ou SCI IS</v>
      </c>
      <c r="E3" s="29" t="str">
        <f>Calcul_de_Rentabilité!B75</f>
        <v>LMNP REEL</v>
      </c>
      <c r="F3" s="29" t="str">
        <f>Calcul_de_Rentabilité!B84</f>
        <v>LMNP MICRO</v>
      </c>
      <c r="G3" s="29" t="str">
        <f>Calcul_de_Rentabilité!B93</f>
        <v>FONCIER REEL</v>
      </c>
      <c r="H3" s="29" t="str">
        <f>Calcul_de_Rentabilité!B102</f>
        <v>FONCIER MICRO</v>
      </c>
    </row>
    <row r="4" spans="3:15" x14ac:dyDescent="0.25">
      <c r="C4" s="28" t="s">
        <v>30</v>
      </c>
      <c r="D4" s="30">
        <f ca="1">Calcul_de_Rentabilité!C68</f>
        <v>7431.9859945713379</v>
      </c>
      <c r="E4" s="30">
        <f ca="1">Calcul_de_Rentabilité!C77</f>
        <v>4430.4885369101958</v>
      </c>
      <c r="F4" s="30">
        <f ca="1">Calcul_de_Rentabilité!C86</f>
        <v>6131.1590959662772</v>
      </c>
      <c r="G4" s="30">
        <f ca="1">Calcul_de_Rentabilité!C95</f>
        <v>1825.2134074701953</v>
      </c>
      <c r="H4" s="30">
        <f ca="1">Calcul_de_Rentabilité!C104</f>
        <v>3176.3750959662793</v>
      </c>
    </row>
    <row r="5" spans="3:15" x14ac:dyDescent="0.25">
      <c r="C5" s="28" t="s">
        <v>33</v>
      </c>
      <c r="D5" s="31">
        <f>Calcul_de_Rentabilité!C69</f>
        <v>11.481580267707296</v>
      </c>
      <c r="E5" s="31">
        <f>Calcul_de_Rentabilité!C78</f>
        <v>11.481580267707296</v>
      </c>
      <c r="F5" s="31">
        <f>Calcul_de_Rentabilité!C87</f>
        <v>11.481580267707296</v>
      </c>
      <c r="G5" s="31">
        <f>Calcul_de_Rentabilité!C96</f>
        <v>11.481580267707296</v>
      </c>
      <c r="H5" s="31">
        <f>Calcul_de_Rentabilité!C105</f>
        <v>11.481580267707296</v>
      </c>
      <c r="M5" s="32" t="s">
        <v>107</v>
      </c>
      <c r="N5" s="33">
        <f>Calcul_de_Rentabilité!C28</f>
        <v>450</v>
      </c>
      <c r="O5" s="32" t="s">
        <v>46</v>
      </c>
    </row>
    <row r="6" spans="3:15" x14ac:dyDescent="0.25">
      <c r="C6" s="34" t="s">
        <v>108</v>
      </c>
      <c r="D6" s="31">
        <f ca="1">Calcul_de_Rentabilité!C70</f>
        <v>9.2950857831841702</v>
      </c>
      <c r="E6" s="31">
        <f ca="1">Calcul_de_Rentabilité!C79</f>
        <v>7.7675177874636123</v>
      </c>
      <c r="F6" s="31">
        <f>Calcul_de_Rentabilité!C88</f>
        <v>8.6330490610774877</v>
      </c>
      <c r="G6" s="31">
        <f ca="1">Calcul_de_Rentabilité!C97</f>
        <v>6.4416013194615349</v>
      </c>
      <c r="H6" s="31">
        <f>Calcul_de_Rentabilité!C106</f>
        <v>7.1292551927380723</v>
      </c>
      <c r="M6" s="32" t="s">
        <v>109</v>
      </c>
      <c r="N6" s="35">
        <f>Calcul_de_Rentabilité!D12</f>
        <v>0.3</v>
      </c>
      <c r="O6" s="32" t="s">
        <v>46</v>
      </c>
    </row>
    <row r="7" spans="3:15" x14ac:dyDescent="0.25">
      <c r="C7" s="34" t="s">
        <v>110</v>
      </c>
      <c r="D7" s="33">
        <f ca="1">Calcul_de_Rentabilité!C61+Calcul_de_Rentabilité!C28</f>
        <v>1848.2131013949415</v>
      </c>
      <c r="E7" s="33">
        <f ca="1">Calcul_de_Rentabilité!C59+Calcul_de_Rentabilité!C28</f>
        <v>4849.7105590560832</v>
      </c>
      <c r="F7" s="33">
        <f>Calcul_de_Rentabilité!C60+Calcul_de_Rentabilité!C28</f>
        <v>6029.04</v>
      </c>
      <c r="G7" s="33">
        <f ca="1">Calcul_de_Rentabilité!C58+Calcul_de_Rentabilité!C28</f>
        <v>9254.9856884960827</v>
      </c>
      <c r="H7" s="33">
        <f>Calcul_de_Rentabilité!C57+Calcul_de_Rentabilité!C28</f>
        <v>7903.8239999999987</v>
      </c>
    </row>
    <row r="29" ht="14.45" customHeight="1" x14ac:dyDescent="0.25"/>
    <row r="51" spans="12:12" x14ac:dyDescent="0.25">
      <c r="L51" s="2"/>
    </row>
    <row r="52" spans="12:12" x14ac:dyDescent="0.25">
      <c r="L52" s="2"/>
    </row>
    <row r="53" spans="12:12" x14ac:dyDescent="0.25">
      <c r="L53" s="2"/>
    </row>
    <row r="54" spans="12:12" x14ac:dyDescent="0.25">
      <c r="L54" s="2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4"/>
  <sheetViews>
    <sheetView topLeftCell="A471" workbookViewId="0">
      <selection activeCell="B11" sqref="B11"/>
    </sheetView>
  </sheetViews>
  <sheetFormatPr baseColWidth="10" defaultRowHeight="12.75" x14ac:dyDescent="0.2"/>
  <cols>
    <col min="1" max="1" width="11.42578125" style="36" customWidth="1"/>
    <col min="2" max="2" width="16.42578125" style="36" bestFit="1" customWidth="1"/>
    <col min="3" max="3" width="17.140625" style="37" bestFit="1" customWidth="1"/>
    <col min="4" max="4" width="13.85546875" style="37" bestFit="1" customWidth="1"/>
    <col min="5" max="5" width="14.140625" style="37" customWidth="1"/>
    <col min="6" max="6" width="15.42578125" style="37" bestFit="1" customWidth="1"/>
    <col min="7" max="16384" width="11.42578125" style="36"/>
  </cols>
  <sheetData>
    <row r="1" spans="1:9" ht="13.5" thickBot="1" x14ac:dyDescent="0.25"/>
    <row r="2" spans="1:9" ht="13.5" thickBot="1" x14ac:dyDescent="0.25">
      <c r="A2" s="177" t="s">
        <v>111</v>
      </c>
      <c r="B2" s="177"/>
      <c r="C2" s="177"/>
      <c r="D2" s="177"/>
      <c r="E2" s="177"/>
      <c r="F2" s="177"/>
      <c r="G2" s="177"/>
      <c r="H2" s="177"/>
    </row>
    <row r="4" spans="1:9" x14ac:dyDescent="0.2">
      <c r="B4" s="36" t="s">
        <v>68</v>
      </c>
      <c r="C4" s="36"/>
      <c r="D4" s="36" t="s">
        <v>112</v>
      </c>
      <c r="E4" s="36"/>
      <c r="F4" s="36" t="s">
        <v>113</v>
      </c>
      <c r="H4" s="36" t="s">
        <v>114</v>
      </c>
    </row>
    <row r="5" spans="1:9" x14ac:dyDescent="0.2">
      <c r="B5" s="38">
        <f>Calcul_de_Rentabilité!C24-Calcul_de_Rentabilité!D14</f>
        <v>196488.63199999998</v>
      </c>
      <c r="C5" s="39"/>
      <c r="D5" s="40">
        <f>Calcul_de_Rentabilité!D11</f>
        <v>9.4999999999999998E-3</v>
      </c>
      <c r="E5" s="39"/>
      <c r="F5" s="41">
        <f>Calcul_de_Rentabilité!D10</f>
        <v>20</v>
      </c>
      <c r="G5" s="39"/>
      <c r="H5" s="42">
        <f>B5*(D10/(1-(1+D10)^(-F10)))</f>
        <v>898.90463933889521</v>
      </c>
    </row>
    <row r="6" spans="1:9" x14ac:dyDescent="0.2">
      <c r="B6" s="43"/>
      <c r="C6" s="36"/>
      <c r="D6" s="44"/>
      <c r="E6" s="36"/>
      <c r="F6" s="45"/>
    </row>
    <row r="7" spans="1:9" x14ac:dyDescent="0.2">
      <c r="B7" s="46" t="s">
        <v>70</v>
      </c>
      <c r="C7" s="36"/>
      <c r="D7" s="44"/>
      <c r="E7" s="36"/>
      <c r="F7" s="45"/>
    </row>
    <row r="8" spans="1:9" x14ac:dyDescent="0.2">
      <c r="B8" s="46">
        <f ca="1">SUMIF(D15:D494,"&gt;0",E15:E64)</f>
        <v>216636.01808067443</v>
      </c>
      <c r="C8" s="36"/>
      <c r="D8" s="44"/>
      <c r="E8" s="36"/>
      <c r="F8" s="45"/>
    </row>
    <row r="9" spans="1:9" x14ac:dyDescent="0.2">
      <c r="C9" s="36"/>
      <c r="D9" s="36" t="s">
        <v>115</v>
      </c>
      <c r="E9" s="36"/>
      <c r="F9" s="36" t="s">
        <v>116</v>
      </c>
    </row>
    <row r="10" spans="1:9" ht="15" x14ac:dyDescent="0.25">
      <c r="B10" s="47" t="s">
        <v>117</v>
      </c>
      <c r="C10" s="36"/>
      <c r="D10" s="48">
        <f>(1+D5)^(1/12)-1</f>
        <v>7.8824039586966599E-4</v>
      </c>
      <c r="E10" s="36"/>
      <c r="F10" s="49">
        <f>F5*12</f>
        <v>240</v>
      </c>
      <c r="I10" s="45"/>
    </row>
    <row r="11" spans="1:9" x14ac:dyDescent="0.2">
      <c r="B11" s="50">
        <f ca="1">SUMIF(D15:D494,"&gt;0",E15:E64)-B5</f>
        <v>20147.386080674449</v>
      </c>
      <c r="C11" s="36"/>
      <c r="D11" s="36"/>
      <c r="E11" s="36"/>
      <c r="F11" s="36"/>
      <c r="I11" s="45"/>
    </row>
    <row r="12" spans="1:9" x14ac:dyDescent="0.2">
      <c r="C12" s="36"/>
      <c r="D12" s="36"/>
      <c r="E12" s="36"/>
      <c r="F12" s="36"/>
    </row>
    <row r="13" spans="1:9" x14ac:dyDescent="0.2">
      <c r="C13" s="36"/>
      <c r="D13" s="36"/>
      <c r="E13" s="36"/>
      <c r="F13" s="36"/>
    </row>
    <row r="14" spans="1:9" x14ac:dyDescent="0.2">
      <c r="A14" s="36" t="s">
        <v>118</v>
      </c>
      <c r="B14" s="36" t="s">
        <v>119</v>
      </c>
      <c r="C14" s="36" t="s">
        <v>120</v>
      </c>
      <c r="D14" s="36" t="s">
        <v>121</v>
      </c>
      <c r="E14" s="36" t="s">
        <v>114</v>
      </c>
      <c r="F14" s="47" t="s">
        <v>122</v>
      </c>
    </row>
    <row r="15" spans="1:9" x14ac:dyDescent="0.2">
      <c r="A15" s="36">
        <f t="shared" ref="A15:A78" si="0">ROUNDUP(B15/12,0)</f>
        <v>1</v>
      </c>
      <c r="B15" s="36">
        <v>1</v>
      </c>
      <c r="C15" s="37">
        <f t="shared" ref="C15:C78" si="1">E15-D15</f>
        <v>744.02436226732607</v>
      </c>
      <c r="D15" s="37">
        <f>B5*D10</f>
        <v>154.88027707156911</v>
      </c>
      <c r="E15" s="37">
        <f t="shared" ref="E15:E78" si="2">H$5</f>
        <v>898.90463933889521</v>
      </c>
      <c r="F15" s="51">
        <f>B5-C15</f>
        <v>195744.60763773267</v>
      </c>
    </row>
    <row r="16" spans="1:9" x14ac:dyDescent="0.2">
      <c r="A16" s="36">
        <f t="shared" si="0"/>
        <v>1</v>
      </c>
      <c r="B16" s="36">
        <v>2</v>
      </c>
      <c r="C16" s="37">
        <f t="shared" si="1"/>
        <v>744.61083232517637</v>
      </c>
      <c r="D16" s="37">
        <f t="shared" ref="D16:D79" si="3">D$10*F15</f>
        <v>154.29380701371883</v>
      </c>
      <c r="E16" s="37">
        <f t="shared" si="2"/>
        <v>898.90463933889521</v>
      </c>
      <c r="F16" s="51">
        <f t="shared" ref="F16:F79" si="4">F15-C16</f>
        <v>194999.99680540749</v>
      </c>
    </row>
    <row r="17" spans="1:6" x14ac:dyDescent="0.2">
      <c r="A17" s="36">
        <f t="shared" si="0"/>
        <v>1</v>
      </c>
      <c r="B17" s="36">
        <v>3</v>
      </c>
      <c r="C17" s="37">
        <f t="shared" si="1"/>
        <v>745.19776466241717</v>
      </c>
      <c r="D17" s="37">
        <f t="shared" si="3"/>
        <v>153.70687467647801</v>
      </c>
      <c r="E17" s="37">
        <f t="shared" si="2"/>
        <v>898.90463933889521</v>
      </c>
      <c r="F17" s="51">
        <f t="shared" si="4"/>
        <v>194254.79904074507</v>
      </c>
    </row>
    <row r="18" spans="1:6" x14ac:dyDescent="0.2">
      <c r="A18" s="36">
        <f t="shared" si="0"/>
        <v>1</v>
      </c>
      <c r="B18" s="36">
        <v>4</v>
      </c>
      <c r="C18" s="37">
        <f t="shared" si="1"/>
        <v>745.78515964343592</v>
      </c>
      <c r="D18" s="37">
        <f t="shared" si="3"/>
        <v>153.11947969545932</v>
      </c>
      <c r="E18" s="37">
        <f t="shared" si="2"/>
        <v>898.90463933889521</v>
      </c>
      <c r="F18" s="51">
        <f t="shared" si="4"/>
        <v>193509.01388110162</v>
      </c>
    </row>
    <row r="19" spans="1:6" x14ac:dyDescent="0.2">
      <c r="A19" s="36">
        <f t="shared" si="0"/>
        <v>1</v>
      </c>
      <c r="B19" s="36">
        <v>5</v>
      </c>
      <c r="C19" s="37">
        <f t="shared" si="1"/>
        <v>746.37301763290702</v>
      </c>
      <c r="D19" s="37">
        <f t="shared" si="3"/>
        <v>152.53162170598824</v>
      </c>
      <c r="E19" s="37">
        <f t="shared" si="2"/>
        <v>898.90463933889521</v>
      </c>
      <c r="F19" s="51">
        <f t="shared" si="4"/>
        <v>192762.64086346873</v>
      </c>
    </row>
    <row r="20" spans="1:6" x14ac:dyDescent="0.2">
      <c r="A20" s="36">
        <f t="shared" si="0"/>
        <v>1</v>
      </c>
      <c r="B20" s="36">
        <v>6</v>
      </c>
      <c r="C20" s="37">
        <f t="shared" si="1"/>
        <v>746.9613389957924</v>
      </c>
      <c r="D20" s="37">
        <f t="shared" si="3"/>
        <v>151.94330034310283</v>
      </c>
      <c r="E20" s="37">
        <f t="shared" si="2"/>
        <v>898.90463933889521</v>
      </c>
      <c r="F20" s="51">
        <f t="shared" si="4"/>
        <v>192015.67952447294</v>
      </c>
    </row>
    <row r="21" spans="1:6" x14ac:dyDescent="0.2">
      <c r="A21" s="36">
        <f t="shared" si="0"/>
        <v>1</v>
      </c>
      <c r="B21" s="36">
        <v>7</v>
      </c>
      <c r="C21" s="37">
        <f t="shared" si="1"/>
        <v>747.55012409734172</v>
      </c>
      <c r="D21" s="37">
        <f t="shared" si="3"/>
        <v>151.35451524155346</v>
      </c>
      <c r="E21" s="37">
        <f t="shared" si="2"/>
        <v>898.90463933889521</v>
      </c>
      <c r="F21" s="51">
        <f t="shared" si="4"/>
        <v>191268.12940037559</v>
      </c>
    </row>
    <row r="22" spans="1:6" x14ac:dyDescent="0.2">
      <c r="A22" s="36">
        <f t="shared" si="0"/>
        <v>1</v>
      </c>
      <c r="B22" s="36">
        <v>8</v>
      </c>
      <c r="C22" s="37">
        <f t="shared" si="1"/>
        <v>748.13937330309261</v>
      </c>
      <c r="D22" s="37">
        <f t="shared" si="3"/>
        <v>150.76526603580257</v>
      </c>
      <c r="E22" s="37">
        <f t="shared" si="2"/>
        <v>898.90463933889521</v>
      </c>
      <c r="F22" s="51">
        <f t="shared" si="4"/>
        <v>190519.99002707249</v>
      </c>
    </row>
    <row r="23" spans="1:6" x14ac:dyDescent="0.2">
      <c r="A23" s="36">
        <f t="shared" si="0"/>
        <v>1</v>
      </c>
      <c r="B23" s="36">
        <v>9</v>
      </c>
      <c r="C23" s="37">
        <f t="shared" si="1"/>
        <v>748.72908697887078</v>
      </c>
      <c r="D23" s="37">
        <f t="shared" si="3"/>
        <v>150.17555236002443</v>
      </c>
      <c r="E23" s="37">
        <f t="shared" si="2"/>
        <v>898.90463933889521</v>
      </c>
      <c r="F23" s="51">
        <f t="shared" si="4"/>
        <v>189771.26094009361</v>
      </c>
    </row>
    <row r="24" spans="1:6" x14ac:dyDescent="0.2">
      <c r="A24" s="36">
        <f t="shared" si="0"/>
        <v>1</v>
      </c>
      <c r="B24" s="36">
        <v>10</v>
      </c>
      <c r="C24" s="37">
        <f t="shared" si="1"/>
        <v>749.31926549079014</v>
      </c>
      <c r="D24" s="37">
        <f t="shared" si="3"/>
        <v>149.58537384810506</v>
      </c>
      <c r="E24" s="37">
        <f t="shared" si="2"/>
        <v>898.90463933889521</v>
      </c>
      <c r="F24" s="51">
        <f t="shared" si="4"/>
        <v>189021.94167460283</v>
      </c>
    </row>
    <row r="25" spans="1:6" x14ac:dyDescent="0.2">
      <c r="A25" s="36">
        <f t="shared" si="0"/>
        <v>1</v>
      </c>
      <c r="B25" s="36">
        <v>11</v>
      </c>
      <c r="C25" s="37">
        <f t="shared" si="1"/>
        <v>749.90990920525337</v>
      </c>
      <c r="D25" s="37">
        <f t="shared" si="3"/>
        <v>148.99473013364184</v>
      </c>
      <c r="E25" s="37">
        <f t="shared" si="2"/>
        <v>898.90463933889521</v>
      </c>
      <c r="F25" s="51">
        <f t="shared" si="4"/>
        <v>188272.03176539758</v>
      </c>
    </row>
    <row r="26" spans="1:6" x14ac:dyDescent="0.2">
      <c r="A26" s="36">
        <f t="shared" si="0"/>
        <v>1</v>
      </c>
      <c r="B26" s="36">
        <v>12</v>
      </c>
      <c r="C26" s="37">
        <f t="shared" si="1"/>
        <v>750.5010184889519</v>
      </c>
      <c r="D26" s="37">
        <f t="shared" si="3"/>
        <v>148.40362084994331</v>
      </c>
      <c r="E26" s="37">
        <f t="shared" si="2"/>
        <v>898.90463933889521</v>
      </c>
      <c r="F26" s="51">
        <f t="shared" si="4"/>
        <v>187521.53074690863</v>
      </c>
    </row>
    <row r="27" spans="1:6" x14ac:dyDescent="0.2">
      <c r="A27" s="36">
        <f t="shared" si="0"/>
        <v>2</v>
      </c>
      <c r="B27" s="36">
        <v>13</v>
      </c>
      <c r="C27" s="37">
        <f t="shared" si="1"/>
        <v>751.09259370886616</v>
      </c>
      <c r="D27" s="37">
        <f t="shared" si="3"/>
        <v>147.81204563002899</v>
      </c>
      <c r="E27" s="37">
        <f t="shared" si="2"/>
        <v>898.90463933889521</v>
      </c>
      <c r="F27" s="51">
        <f t="shared" si="4"/>
        <v>186770.43815319976</v>
      </c>
    </row>
    <row r="28" spans="1:6" x14ac:dyDescent="0.2">
      <c r="A28" s="36">
        <f t="shared" si="0"/>
        <v>2</v>
      </c>
      <c r="B28" s="36">
        <v>14</v>
      </c>
      <c r="C28" s="37">
        <f t="shared" si="1"/>
        <v>751.68463523226603</v>
      </c>
      <c r="D28" s="37">
        <f t="shared" si="3"/>
        <v>147.22000410662915</v>
      </c>
      <c r="E28" s="37">
        <f t="shared" si="2"/>
        <v>898.90463933889521</v>
      </c>
      <c r="F28" s="51">
        <f t="shared" si="4"/>
        <v>186018.7535179675</v>
      </c>
    </row>
    <row r="29" spans="1:6" x14ac:dyDescent="0.2">
      <c r="A29" s="36">
        <f t="shared" si="0"/>
        <v>2</v>
      </c>
      <c r="B29" s="36">
        <v>15</v>
      </c>
      <c r="C29" s="37">
        <f t="shared" si="1"/>
        <v>752.27714342671072</v>
      </c>
      <c r="D29" s="37">
        <f t="shared" si="3"/>
        <v>146.62749591218451</v>
      </c>
      <c r="E29" s="37">
        <f t="shared" si="2"/>
        <v>898.90463933889521</v>
      </c>
      <c r="F29" s="51">
        <f t="shared" si="4"/>
        <v>185266.4763745408</v>
      </c>
    </row>
    <row r="30" spans="1:6" x14ac:dyDescent="0.2">
      <c r="A30" s="36">
        <f t="shared" si="0"/>
        <v>2</v>
      </c>
      <c r="B30" s="36">
        <v>16</v>
      </c>
      <c r="C30" s="37">
        <f t="shared" si="1"/>
        <v>752.870118660049</v>
      </c>
      <c r="D30" s="37">
        <f t="shared" si="3"/>
        <v>146.03452067884615</v>
      </c>
      <c r="E30" s="37">
        <f t="shared" si="2"/>
        <v>898.90463933889521</v>
      </c>
      <c r="F30" s="51">
        <f t="shared" si="4"/>
        <v>184513.60625588076</v>
      </c>
    </row>
    <row r="31" spans="1:6" x14ac:dyDescent="0.2">
      <c r="A31" s="36">
        <f t="shared" si="0"/>
        <v>2</v>
      </c>
      <c r="B31" s="36">
        <v>17</v>
      </c>
      <c r="C31" s="37">
        <f t="shared" si="1"/>
        <v>753.46356130042011</v>
      </c>
      <c r="D31" s="37">
        <f t="shared" si="3"/>
        <v>145.44107803847513</v>
      </c>
      <c r="E31" s="37">
        <f t="shared" si="2"/>
        <v>898.90463933889521</v>
      </c>
      <c r="F31" s="51">
        <f t="shared" si="4"/>
        <v>183760.14269458034</v>
      </c>
    </row>
    <row r="32" spans="1:6" x14ac:dyDescent="0.2">
      <c r="A32" s="36">
        <f t="shared" si="0"/>
        <v>2</v>
      </c>
      <c r="B32" s="36">
        <v>18</v>
      </c>
      <c r="C32" s="37">
        <f t="shared" si="1"/>
        <v>754.05747171625285</v>
      </c>
      <c r="D32" s="37">
        <f t="shared" si="3"/>
        <v>144.84716762264233</v>
      </c>
      <c r="E32" s="37">
        <f t="shared" si="2"/>
        <v>898.90463933889521</v>
      </c>
      <c r="F32" s="51">
        <f t="shared" si="4"/>
        <v>183006.08522286409</v>
      </c>
    </row>
    <row r="33" spans="1:6" x14ac:dyDescent="0.2">
      <c r="A33" s="36">
        <f t="shared" si="0"/>
        <v>2</v>
      </c>
      <c r="B33" s="36">
        <v>19</v>
      </c>
      <c r="C33" s="37">
        <f t="shared" si="1"/>
        <v>754.65185027626694</v>
      </c>
      <c r="D33" s="37">
        <f t="shared" si="3"/>
        <v>144.25278906262821</v>
      </c>
      <c r="E33" s="37">
        <f t="shared" si="2"/>
        <v>898.90463933889521</v>
      </c>
      <c r="F33" s="51">
        <f t="shared" si="4"/>
        <v>182251.43337258781</v>
      </c>
    </row>
    <row r="34" spans="1:6" x14ac:dyDescent="0.2">
      <c r="A34" s="36">
        <f t="shared" si="0"/>
        <v>2</v>
      </c>
      <c r="B34" s="36">
        <v>20</v>
      </c>
      <c r="C34" s="37">
        <f t="shared" si="1"/>
        <v>755.24669734947247</v>
      </c>
      <c r="D34" s="37">
        <f t="shared" si="3"/>
        <v>143.65794198942268</v>
      </c>
      <c r="E34" s="37">
        <f t="shared" si="2"/>
        <v>898.90463933889521</v>
      </c>
      <c r="F34" s="51">
        <f t="shared" si="4"/>
        <v>181496.18667523834</v>
      </c>
    </row>
    <row r="35" spans="1:6" x14ac:dyDescent="0.2">
      <c r="A35" s="36">
        <f t="shared" si="0"/>
        <v>2</v>
      </c>
      <c r="B35" s="36">
        <v>21</v>
      </c>
      <c r="C35" s="37">
        <f t="shared" si="1"/>
        <v>755.84201330517055</v>
      </c>
      <c r="D35" s="37">
        <f t="shared" si="3"/>
        <v>143.06262603372465</v>
      </c>
      <c r="E35" s="37">
        <f t="shared" si="2"/>
        <v>898.90463933889521</v>
      </c>
      <c r="F35" s="51">
        <f t="shared" si="4"/>
        <v>180740.34466193317</v>
      </c>
    </row>
    <row r="36" spans="1:6" x14ac:dyDescent="0.2">
      <c r="A36" s="36">
        <f t="shared" si="0"/>
        <v>2</v>
      </c>
      <c r="B36" s="36">
        <v>22</v>
      </c>
      <c r="C36" s="37">
        <f t="shared" si="1"/>
        <v>756.43779851295312</v>
      </c>
      <c r="D36" s="37">
        <f t="shared" si="3"/>
        <v>142.46684082594206</v>
      </c>
      <c r="E36" s="37">
        <f t="shared" si="2"/>
        <v>898.90463933889521</v>
      </c>
      <c r="F36" s="51">
        <f t="shared" si="4"/>
        <v>179983.90686342021</v>
      </c>
    </row>
    <row r="37" spans="1:6" x14ac:dyDescent="0.2">
      <c r="A37" s="36">
        <f t="shared" si="0"/>
        <v>2</v>
      </c>
      <c r="B37" s="36">
        <v>23</v>
      </c>
      <c r="C37" s="37">
        <f t="shared" si="1"/>
        <v>757.03405334270383</v>
      </c>
      <c r="D37" s="37">
        <f t="shared" si="3"/>
        <v>141.87058599619144</v>
      </c>
      <c r="E37" s="37">
        <f t="shared" si="2"/>
        <v>898.90463933889521</v>
      </c>
      <c r="F37" s="51">
        <f t="shared" si="4"/>
        <v>179226.8728100775</v>
      </c>
    </row>
    <row r="38" spans="1:6" x14ac:dyDescent="0.2">
      <c r="A38" s="36">
        <f t="shared" si="0"/>
        <v>2</v>
      </c>
      <c r="B38" s="36">
        <v>24</v>
      </c>
      <c r="C38" s="37">
        <f t="shared" si="1"/>
        <v>757.63077816459747</v>
      </c>
      <c r="D38" s="37">
        <f t="shared" si="3"/>
        <v>141.27386117429776</v>
      </c>
      <c r="E38" s="37">
        <f t="shared" si="2"/>
        <v>898.90463933889521</v>
      </c>
      <c r="F38" s="51">
        <f t="shared" si="4"/>
        <v>178469.2420319129</v>
      </c>
    </row>
    <row r="39" spans="1:6" x14ac:dyDescent="0.2">
      <c r="A39" s="36">
        <f t="shared" si="0"/>
        <v>3</v>
      </c>
      <c r="B39" s="36">
        <v>25</v>
      </c>
      <c r="C39" s="37">
        <f t="shared" si="1"/>
        <v>758.22797334910092</v>
      </c>
      <c r="D39" s="37">
        <f t="shared" si="3"/>
        <v>140.67666598979426</v>
      </c>
      <c r="E39" s="37">
        <f t="shared" si="2"/>
        <v>898.90463933889521</v>
      </c>
      <c r="F39" s="51">
        <f t="shared" si="4"/>
        <v>177711.0140585638</v>
      </c>
    </row>
    <row r="40" spans="1:6" x14ac:dyDescent="0.2">
      <c r="A40" s="36">
        <f t="shared" si="0"/>
        <v>3</v>
      </c>
      <c r="B40" s="36">
        <v>26</v>
      </c>
      <c r="C40" s="37">
        <f t="shared" si="1"/>
        <v>758.8256392669731</v>
      </c>
      <c r="D40" s="37">
        <f t="shared" si="3"/>
        <v>140.07900007192211</v>
      </c>
      <c r="E40" s="37">
        <f t="shared" si="2"/>
        <v>898.90463933889521</v>
      </c>
      <c r="F40" s="51">
        <f t="shared" si="4"/>
        <v>176952.18841929681</v>
      </c>
    </row>
    <row r="41" spans="1:6" x14ac:dyDescent="0.2">
      <c r="A41" s="36">
        <f t="shared" si="0"/>
        <v>3</v>
      </c>
      <c r="B41" s="36">
        <v>27</v>
      </c>
      <c r="C41" s="37">
        <f t="shared" si="1"/>
        <v>759.42377628926499</v>
      </c>
      <c r="D41" s="37">
        <f t="shared" si="3"/>
        <v>139.48086304963024</v>
      </c>
      <c r="E41" s="37">
        <f t="shared" si="2"/>
        <v>898.90463933889521</v>
      </c>
      <c r="F41" s="51">
        <f t="shared" si="4"/>
        <v>176192.76464300754</v>
      </c>
    </row>
    <row r="42" spans="1:6" x14ac:dyDescent="0.2">
      <c r="A42" s="36">
        <f t="shared" si="0"/>
        <v>3</v>
      </c>
      <c r="B42" s="36">
        <v>28</v>
      </c>
      <c r="C42" s="37">
        <f t="shared" si="1"/>
        <v>760.02238478732011</v>
      </c>
      <c r="D42" s="37">
        <f t="shared" si="3"/>
        <v>138.88225455157516</v>
      </c>
      <c r="E42" s="37">
        <f t="shared" si="2"/>
        <v>898.90463933889521</v>
      </c>
      <c r="F42" s="51">
        <f t="shared" si="4"/>
        <v>175432.74225822021</v>
      </c>
    </row>
    <row r="43" spans="1:6" x14ac:dyDescent="0.2">
      <c r="A43" s="36">
        <f t="shared" si="0"/>
        <v>3</v>
      </c>
      <c r="B43" s="36">
        <v>29</v>
      </c>
      <c r="C43" s="37">
        <f t="shared" si="1"/>
        <v>760.62146513277457</v>
      </c>
      <c r="D43" s="37">
        <f t="shared" si="3"/>
        <v>138.28317420612058</v>
      </c>
      <c r="E43" s="37">
        <f t="shared" si="2"/>
        <v>898.90463933889521</v>
      </c>
      <c r="F43" s="51">
        <f t="shared" si="4"/>
        <v>174672.12079308744</v>
      </c>
    </row>
    <row r="44" spans="1:6" x14ac:dyDescent="0.2">
      <c r="A44" s="36">
        <f t="shared" si="0"/>
        <v>3</v>
      </c>
      <c r="B44" s="36">
        <v>30</v>
      </c>
      <c r="C44" s="37">
        <f t="shared" si="1"/>
        <v>761.22101769755784</v>
      </c>
      <c r="D44" s="37">
        <f t="shared" si="3"/>
        <v>137.68362164133737</v>
      </c>
      <c r="E44" s="37">
        <f t="shared" si="2"/>
        <v>898.90463933889521</v>
      </c>
      <c r="F44" s="51">
        <f t="shared" si="4"/>
        <v>173910.89977538987</v>
      </c>
    </row>
    <row r="45" spans="1:6" x14ac:dyDescent="0.2">
      <c r="A45" s="36">
        <f t="shared" si="0"/>
        <v>3</v>
      </c>
      <c r="B45" s="36">
        <v>31</v>
      </c>
      <c r="C45" s="37">
        <f t="shared" si="1"/>
        <v>761.8210428538921</v>
      </c>
      <c r="D45" s="37">
        <f t="shared" si="3"/>
        <v>137.08359648500311</v>
      </c>
      <c r="E45" s="37">
        <f t="shared" si="2"/>
        <v>898.90463933889521</v>
      </c>
      <c r="F45" s="51">
        <f t="shared" si="4"/>
        <v>173149.07873253597</v>
      </c>
    </row>
    <row r="46" spans="1:6" x14ac:dyDescent="0.2">
      <c r="A46" s="36">
        <f t="shared" si="0"/>
        <v>3</v>
      </c>
      <c r="B46" s="36">
        <v>32</v>
      </c>
      <c r="C46" s="37">
        <f t="shared" si="1"/>
        <v>762.42154097429307</v>
      </c>
      <c r="D46" s="37">
        <f t="shared" si="3"/>
        <v>136.48309836460211</v>
      </c>
      <c r="E46" s="37">
        <f t="shared" si="2"/>
        <v>898.90463933889521</v>
      </c>
      <c r="F46" s="51">
        <f t="shared" si="4"/>
        <v>172386.65719156168</v>
      </c>
    </row>
    <row r="47" spans="1:6" x14ac:dyDescent="0.2">
      <c r="A47" s="36">
        <f t="shared" si="0"/>
        <v>3</v>
      </c>
      <c r="B47" s="36">
        <v>33</v>
      </c>
      <c r="C47" s="37">
        <f t="shared" si="1"/>
        <v>763.02251243157025</v>
      </c>
      <c r="D47" s="37">
        <f t="shared" si="3"/>
        <v>135.88212690732499</v>
      </c>
      <c r="E47" s="37">
        <f t="shared" si="2"/>
        <v>898.90463933889521</v>
      </c>
      <c r="F47" s="51">
        <f t="shared" si="4"/>
        <v>171623.6346791301</v>
      </c>
    </row>
    <row r="48" spans="1:6" x14ac:dyDescent="0.2">
      <c r="A48" s="36">
        <f t="shared" si="0"/>
        <v>3</v>
      </c>
      <c r="B48" s="36">
        <v>34</v>
      </c>
      <c r="C48" s="37">
        <f t="shared" si="1"/>
        <v>763.62395759882679</v>
      </c>
      <c r="D48" s="37">
        <f t="shared" si="3"/>
        <v>135.28068174006845</v>
      </c>
      <c r="E48" s="37">
        <f t="shared" si="2"/>
        <v>898.90463933889521</v>
      </c>
      <c r="F48" s="51">
        <f t="shared" si="4"/>
        <v>170860.01072153129</v>
      </c>
    </row>
    <row r="49" spans="1:6" x14ac:dyDescent="0.2">
      <c r="A49" s="36">
        <f t="shared" si="0"/>
        <v>3</v>
      </c>
      <c r="B49" s="36">
        <v>35</v>
      </c>
      <c r="C49" s="37">
        <f t="shared" si="1"/>
        <v>764.22587684946006</v>
      </c>
      <c r="D49" s="37">
        <f t="shared" si="3"/>
        <v>134.6787624894352</v>
      </c>
      <c r="E49" s="37">
        <f t="shared" si="2"/>
        <v>898.90463933889521</v>
      </c>
      <c r="F49" s="51">
        <f t="shared" si="4"/>
        <v>170095.78484468182</v>
      </c>
    </row>
    <row r="50" spans="1:6" x14ac:dyDescent="0.2">
      <c r="A50" s="36">
        <f t="shared" si="0"/>
        <v>3</v>
      </c>
      <c r="B50" s="36">
        <v>36</v>
      </c>
      <c r="C50" s="37">
        <f t="shared" si="1"/>
        <v>764.82827055716166</v>
      </c>
      <c r="D50" s="37">
        <f t="shared" si="3"/>
        <v>134.07636878173352</v>
      </c>
      <c r="E50" s="37">
        <f t="shared" si="2"/>
        <v>898.90463933889521</v>
      </c>
      <c r="F50" s="51">
        <f t="shared" si="4"/>
        <v>169330.95657412466</v>
      </c>
    </row>
    <row r="51" spans="1:6" x14ac:dyDescent="0.2">
      <c r="A51" s="36">
        <f t="shared" si="0"/>
        <v>4</v>
      </c>
      <c r="B51" s="36">
        <v>37</v>
      </c>
      <c r="C51" s="37">
        <f t="shared" si="1"/>
        <v>765.43113909591796</v>
      </c>
      <c r="D51" s="37">
        <f t="shared" si="3"/>
        <v>133.47350024297725</v>
      </c>
      <c r="E51" s="37">
        <f t="shared" si="2"/>
        <v>898.90463933889521</v>
      </c>
      <c r="F51" s="51">
        <f t="shared" si="4"/>
        <v>168565.52543502874</v>
      </c>
    </row>
    <row r="52" spans="1:6" x14ac:dyDescent="0.2">
      <c r="A52" s="36">
        <f t="shared" si="0"/>
        <v>4</v>
      </c>
      <c r="B52" s="36">
        <v>38</v>
      </c>
      <c r="C52" s="37">
        <f t="shared" si="1"/>
        <v>766.0344828400099</v>
      </c>
      <c r="D52" s="37">
        <f t="shared" si="3"/>
        <v>132.87015649888531</v>
      </c>
      <c r="E52" s="37">
        <f t="shared" si="2"/>
        <v>898.90463933889521</v>
      </c>
      <c r="F52" s="51">
        <f t="shared" si="4"/>
        <v>167799.49095218873</v>
      </c>
    </row>
    <row r="53" spans="1:6" x14ac:dyDescent="0.2">
      <c r="A53" s="36">
        <f t="shared" si="0"/>
        <v>4</v>
      </c>
      <c r="B53" s="36">
        <v>39</v>
      </c>
      <c r="C53" s="37">
        <f t="shared" si="1"/>
        <v>766.63830216401357</v>
      </c>
      <c r="D53" s="37">
        <f t="shared" si="3"/>
        <v>132.26633717488167</v>
      </c>
      <c r="E53" s="37">
        <f t="shared" si="2"/>
        <v>898.90463933889521</v>
      </c>
      <c r="F53" s="51">
        <f t="shared" si="4"/>
        <v>167032.85265002472</v>
      </c>
    </row>
    <row r="54" spans="1:6" x14ac:dyDescent="0.2">
      <c r="A54" s="36">
        <f t="shared" si="0"/>
        <v>4</v>
      </c>
      <c r="B54" s="36">
        <v>40</v>
      </c>
      <c r="C54" s="37">
        <f t="shared" si="1"/>
        <v>767.24259744280016</v>
      </c>
      <c r="D54" s="37">
        <f t="shared" si="3"/>
        <v>131.66204189609508</v>
      </c>
      <c r="E54" s="37">
        <f t="shared" si="2"/>
        <v>898.90463933889521</v>
      </c>
      <c r="F54" s="51">
        <f t="shared" si="4"/>
        <v>166265.61005258193</v>
      </c>
    </row>
    <row r="55" spans="1:6" x14ac:dyDescent="0.2">
      <c r="A55" s="36">
        <f t="shared" si="0"/>
        <v>4</v>
      </c>
      <c r="B55" s="36">
        <v>41</v>
      </c>
      <c r="C55" s="37">
        <f t="shared" si="1"/>
        <v>767.84736905153648</v>
      </c>
      <c r="D55" s="37">
        <f t="shared" si="3"/>
        <v>131.0572702873587</v>
      </c>
      <c r="E55" s="37">
        <f t="shared" si="2"/>
        <v>898.90463933889521</v>
      </c>
      <c r="F55" s="51">
        <f t="shared" si="4"/>
        <v>165497.7626835304</v>
      </c>
    </row>
    <row r="56" spans="1:6" x14ac:dyDescent="0.2">
      <c r="A56" s="36">
        <f t="shared" si="0"/>
        <v>4</v>
      </c>
      <c r="B56" s="36">
        <v>42</v>
      </c>
      <c r="C56" s="37">
        <f t="shared" si="1"/>
        <v>768.45261736568523</v>
      </c>
      <c r="D56" s="37">
        <f t="shared" si="3"/>
        <v>130.45202197321004</v>
      </c>
      <c r="E56" s="37">
        <f t="shared" si="2"/>
        <v>898.90463933889521</v>
      </c>
      <c r="F56" s="51">
        <f t="shared" si="4"/>
        <v>164729.3100661647</v>
      </c>
    </row>
    <row r="57" spans="1:6" x14ac:dyDescent="0.2">
      <c r="A57" s="36">
        <f t="shared" si="0"/>
        <v>4</v>
      </c>
      <c r="B57" s="36">
        <v>43</v>
      </c>
      <c r="C57" s="37">
        <f t="shared" si="1"/>
        <v>769.05834276100461</v>
      </c>
      <c r="D57" s="37">
        <f t="shared" si="3"/>
        <v>129.84629657789063</v>
      </c>
      <c r="E57" s="37">
        <f t="shared" si="2"/>
        <v>898.90463933889521</v>
      </c>
      <c r="F57" s="51">
        <f t="shared" si="4"/>
        <v>163960.25172340369</v>
      </c>
    </row>
    <row r="58" spans="1:6" x14ac:dyDescent="0.2">
      <c r="A58" s="36">
        <f t="shared" si="0"/>
        <v>4</v>
      </c>
      <c r="B58" s="36">
        <v>44</v>
      </c>
      <c r="C58" s="37">
        <f t="shared" si="1"/>
        <v>769.66454561354942</v>
      </c>
      <c r="D58" s="37">
        <f t="shared" si="3"/>
        <v>129.24009372534582</v>
      </c>
      <c r="E58" s="37">
        <f t="shared" si="2"/>
        <v>898.90463933889521</v>
      </c>
      <c r="F58" s="51">
        <f t="shared" si="4"/>
        <v>163190.58717779015</v>
      </c>
    </row>
    <row r="59" spans="1:6" x14ac:dyDescent="0.2">
      <c r="A59" s="36">
        <f t="shared" si="0"/>
        <v>4</v>
      </c>
      <c r="B59" s="36">
        <v>45</v>
      </c>
      <c r="C59" s="37">
        <f t="shared" si="1"/>
        <v>770.27122629967062</v>
      </c>
      <c r="D59" s="37">
        <f t="shared" si="3"/>
        <v>128.63341303922454</v>
      </c>
      <c r="E59" s="37">
        <f t="shared" si="2"/>
        <v>898.90463933889521</v>
      </c>
      <c r="F59" s="51">
        <f t="shared" si="4"/>
        <v>162420.31595149048</v>
      </c>
    </row>
    <row r="60" spans="1:6" x14ac:dyDescent="0.2">
      <c r="A60" s="36">
        <f t="shared" si="0"/>
        <v>4</v>
      </c>
      <c r="B60" s="36">
        <v>46</v>
      </c>
      <c r="C60" s="37">
        <f t="shared" si="1"/>
        <v>770.8783851960161</v>
      </c>
      <c r="D60" s="37">
        <f t="shared" si="3"/>
        <v>128.02625414287908</v>
      </c>
      <c r="E60" s="37">
        <f t="shared" si="2"/>
        <v>898.90463933889521</v>
      </c>
      <c r="F60" s="51">
        <f t="shared" si="4"/>
        <v>161649.43756629448</v>
      </c>
    </row>
    <row r="61" spans="1:6" x14ac:dyDescent="0.2">
      <c r="A61" s="36">
        <f t="shared" si="0"/>
        <v>4</v>
      </c>
      <c r="B61" s="36">
        <v>47</v>
      </c>
      <c r="C61" s="37">
        <f t="shared" si="1"/>
        <v>771.48602267953038</v>
      </c>
      <c r="D61" s="37">
        <f t="shared" si="3"/>
        <v>127.41861665936482</v>
      </c>
      <c r="E61" s="37">
        <f t="shared" si="2"/>
        <v>898.90463933889521</v>
      </c>
      <c r="F61" s="51">
        <f t="shared" si="4"/>
        <v>160877.95154361494</v>
      </c>
    </row>
    <row r="62" spans="1:6" x14ac:dyDescent="0.2">
      <c r="A62" s="36">
        <f t="shared" si="0"/>
        <v>4</v>
      </c>
      <c r="B62" s="36">
        <v>48</v>
      </c>
      <c r="C62" s="37">
        <f t="shared" si="1"/>
        <v>772.09413912745526</v>
      </c>
      <c r="D62" s="37">
        <f t="shared" si="3"/>
        <v>126.81050021143999</v>
      </c>
      <c r="E62" s="37">
        <f t="shared" si="2"/>
        <v>898.90463933889521</v>
      </c>
      <c r="F62" s="51">
        <f t="shared" si="4"/>
        <v>160105.85740448747</v>
      </c>
    </row>
    <row r="63" spans="1:6" x14ac:dyDescent="0.2">
      <c r="A63" s="36">
        <f t="shared" si="0"/>
        <v>5</v>
      </c>
      <c r="B63" s="36">
        <v>49</v>
      </c>
      <c r="C63" s="37">
        <f t="shared" si="1"/>
        <v>772.70273491732974</v>
      </c>
      <c r="D63" s="37">
        <f t="shared" si="3"/>
        <v>126.2019044215655</v>
      </c>
      <c r="E63" s="37">
        <f t="shared" si="2"/>
        <v>898.90463933889521</v>
      </c>
      <c r="F63" s="51">
        <f t="shared" si="4"/>
        <v>159333.15466957013</v>
      </c>
    </row>
    <row r="64" spans="1:6" x14ac:dyDescent="0.2">
      <c r="A64" s="36">
        <f t="shared" si="0"/>
        <v>5</v>
      </c>
      <c r="B64" s="36">
        <v>50</v>
      </c>
      <c r="C64" s="37">
        <f t="shared" si="1"/>
        <v>773.31181042699052</v>
      </c>
      <c r="D64" s="37">
        <f t="shared" si="3"/>
        <v>125.59282891190468</v>
      </c>
      <c r="E64" s="37">
        <f t="shared" si="2"/>
        <v>898.90463933889521</v>
      </c>
      <c r="F64" s="51">
        <f t="shared" si="4"/>
        <v>158559.84285914313</v>
      </c>
    </row>
    <row r="65" spans="1:6" x14ac:dyDescent="0.2">
      <c r="A65" s="36">
        <f t="shared" si="0"/>
        <v>5</v>
      </c>
      <c r="B65" s="36">
        <v>51</v>
      </c>
      <c r="C65" s="37">
        <f t="shared" si="1"/>
        <v>773.9213660345722</v>
      </c>
      <c r="D65" s="37">
        <f t="shared" si="3"/>
        <v>124.98327330432301</v>
      </c>
      <c r="E65" s="37">
        <f t="shared" si="2"/>
        <v>898.90463933889521</v>
      </c>
      <c r="F65" s="51">
        <f t="shared" si="4"/>
        <v>157785.92149310856</v>
      </c>
    </row>
    <row r="66" spans="1:6" x14ac:dyDescent="0.2">
      <c r="A66" s="36">
        <f t="shared" si="0"/>
        <v>5</v>
      </c>
      <c r="B66" s="36">
        <v>52</v>
      </c>
      <c r="C66" s="37">
        <f t="shared" si="1"/>
        <v>774.53140211850723</v>
      </c>
      <c r="D66" s="37">
        <f t="shared" si="3"/>
        <v>124.37323722038794</v>
      </c>
      <c r="E66" s="37">
        <f t="shared" si="2"/>
        <v>898.90463933889521</v>
      </c>
      <c r="F66" s="51">
        <f t="shared" si="4"/>
        <v>157011.39009099005</v>
      </c>
    </row>
    <row r="67" spans="1:6" x14ac:dyDescent="0.2">
      <c r="A67" s="36">
        <f t="shared" si="0"/>
        <v>5</v>
      </c>
      <c r="B67" s="36">
        <v>53</v>
      </c>
      <c r="C67" s="37">
        <f t="shared" si="1"/>
        <v>775.14191905752659</v>
      </c>
      <c r="D67" s="37">
        <f t="shared" si="3"/>
        <v>123.76272028136856</v>
      </c>
      <c r="E67" s="37">
        <f t="shared" si="2"/>
        <v>898.90463933889521</v>
      </c>
      <c r="F67" s="51">
        <f t="shared" si="4"/>
        <v>156236.24817193253</v>
      </c>
    </row>
    <row r="68" spans="1:6" x14ac:dyDescent="0.2">
      <c r="A68" s="36">
        <f t="shared" si="0"/>
        <v>5</v>
      </c>
      <c r="B68" s="36">
        <v>54</v>
      </c>
      <c r="C68" s="37">
        <f t="shared" si="1"/>
        <v>775.7529172306597</v>
      </c>
      <c r="D68" s="37">
        <f t="shared" si="3"/>
        <v>123.15172210823548</v>
      </c>
      <c r="E68" s="37">
        <f t="shared" si="2"/>
        <v>898.90463933889521</v>
      </c>
      <c r="F68" s="51">
        <f t="shared" si="4"/>
        <v>155460.49525470188</v>
      </c>
    </row>
    <row r="69" spans="1:6" x14ac:dyDescent="0.2">
      <c r="A69" s="36">
        <f t="shared" si="0"/>
        <v>5</v>
      </c>
      <c r="B69" s="36">
        <v>55</v>
      </c>
      <c r="C69" s="37">
        <f t="shared" si="1"/>
        <v>776.36439701723464</v>
      </c>
      <c r="D69" s="37">
        <f t="shared" si="3"/>
        <v>122.54024232166054</v>
      </c>
      <c r="E69" s="37">
        <f t="shared" si="2"/>
        <v>898.90463933889521</v>
      </c>
      <c r="F69" s="51">
        <f t="shared" si="4"/>
        <v>154684.13085768465</v>
      </c>
    </row>
    <row r="70" spans="1:6" x14ac:dyDescent="0.2">
      <c r="A70" s="36">
        <f t="shared" si="0"/>
        <v>5</v>
      </c>
      <c r="B70" s="36">
        <v>56</v>
      </c>
      <c r="C70" s="37">
        <f t="shared" si="1"/>
        <v>776.97635879687869</v>
      </c>
      <c r="D70" s="37">
        <f t="shared" si="3"/>
        <v>121.92828054201657</v>
      </c>
      <c r="E70" s="37">
        <f t="shared" si="2"/>
        <v>898.90463933889521</v>
      </c>
      <c r="F70" s="51">
        <f t="shared" si="4"/>
        <v>153907.15449888777</v>
      </c>
    </row>
    <row r="71" spans="1:6" x14ac:dyDescent="0.2">
      <c r="A71" s="36">
        <f t="shared" si="0"/>
        <v>5</v>
      </c>
      <c r="B71" s="36">
        <v>57</v>
      </c>
      <c r="C71" s="37">
        <f t="shared" si="1"/>
        <v>777.58880294951803</v>
      </c>
      <c r="D71" s="37">
        <f t="shared" si="3"/>
        <v>121.31583638937714</v>
      </c>
      <c r="E71" s="37">
        <f t="shared" si="2"/>
        <v>898.90463933889521</v>
      </c>
      <c r="F71" s="51">
        <f t="shared" si="4"/>
        <v>153129.56569593825</v>
      </c>
    </row>
    <row r="72" spans="1:6" x14ac:dyDescent="0.2">
      <c r="A72" s="36">
        <f t="shared" si="0"/>
        <v>5</v>
      </c>
      <c r="B72" s="36">
        <v>58</v>
      </c>
      <c r="C72" s="37">
        <f t="shared" si="1"/>
        <v>778.20172985537886</v>
      </c>
      <c r="D72" s="37">
        <f t="shared" si="3"/>
        <v>120.70290948351639</v>
      </c>
      <c r="E72" s="37">
        <f t="shared" si="2"/>
        <v>898.90463933889521</v>
      </c>
      <c r="F72" s="51">
        <f t="shared" si="4"/>
        <v>152351.36396608286</v>
      </c>
    </row>
    <row r="73" spans="1:6" x14ac:dyDescent="0.2">
      <c r="A73" s="36">
        <f t="shared" si="0"/>
        <v>5</v>
      </c>
      <c r="B73" s="36">
        <v>59</v>
      </c>
      <c r="C73" s="37">
        <f t="shared" si="1"/>
        <v>778.81513989498649</v>
      </c>
      <c r="D73" s="37">
        <f t="shared" si="3"/>
        <v>120.08949944390872</v>
      </c>
      <c r="E73" s="37">
        <f t="shared" si="2"/>
        <v>898.90463933889521</v>
      </c>
      <c r="F73" s="51">
        <f t="shared" si="4"/>
        <v>151572.54882618788</v>
      </c>
    </row>
    <row r="74" spans="1:6" x14ac:dyDescent="0.2">
      <c r="A74" s="36">
        <f t="shared" si="0"/>
        <v>5</v>
      </c>
      <c r="B74" s="36">
        <v>60</v>
      </c>
      <c r="C74" s="37">
        <f t="shared" si="1"/>
        <v>779.42903344916658</v>
      </c>
      <c r="D74" s="37">
        <f t="shared" si="3"/>
        <v>119.47560588972861</v>
      </c>
      <c r="E74" s="37">
        <f t="shared" si="2"/>
        <v>898.90463933889521</v>
      </c>
      <c r="F74" s="51">
        <f t="shared" si="4"/>
        <v>150793.11979273873</v>
      </c>
    </row>
    <row r="75" spans="1:6" x14ac:dyDescent="0.2">
      <c r="A75" s="36">
        <f t="shared" si="0"/>
        <v>6</v>
      </c>
      <c r="B75" s="36">
        <v>61</v>
      </c>
      <c r="C75" s="37">
        <f t="shared" si="1"/>
        <v>780.04341089904483</v>
      </c>
      <c r="D75" s="37">
        <f t="shared" si="3"/>
        <v>118.86122843985034</v>
      </c>
      <c r="E75" s="37">
        <f t="shared" si="2"/>
        <v>898.90463933889521</v>
      </c>
      <c r="F75" s="51">
        <f t="shared" si="4"/>
        <v>150013.0763818397</v>
      </c>
    </row>
    <row r="76" spans="1:6" x14ac:dyDescent="0.2">
      <c r="A76" s="36">
        <f t="shared" si="0"/>
        <v>6</v>
      </c>
      <c r="B76" s="36">
        <v>62</v>
      </c>
      <c r="C76" s="37">
        <f t="shared" si="1"/>
        <v>780.65827262604739</v>
      </c>
      <c r="D76" s="37">
        <f t="shared" si="3"/>
        <v>118.24636671284776</v>
      </c>
      <c r="E76" s="37">
        <f t="shared" si="2"/>
        <v>898.90463933889521</v>
      </c>
      <c r="F76" s="51">
        <f t="shared" si="4"/>
        <v>149232.41810921364</v>
      </c>
    </row>
    <row r="77" spans="1:6" x14ac:dyDescent="0.2">
      <c r="A77" s="36">
        <f t="shared" si="0"/>
        <v>6</v>
      </c>
      <c r="B77" s="36">
        <v>63</v>
      </c>
      <c r="C77" s="37">
        <f t="shared" si="1"/>
        <v>781.27361901190113</v>
      </c>
      <c r="D77" s="37">
        <f t="shared" si="3"/>
        <v>117.63102032699408</v>
      </c>
      <c r="E77" s="37">
        <f t="shared" si="2"/>
        <v>898.90463933889521</v>
      </c>
      <c r="F77" s="51">
        <f t="shared" si="4"/>
        <v>148451.14449020175</v>
      </c>
    </row>
    <row r="78" spans="1:6" x14ac:dyDescent="0.2">
      <c r="A78" s="36">
        <f t="shared" si="0"/>
        <v>6</v>
      </c>
      <c r="B78" s="36">
        <v>64</v>
      </c>
      <c r="C78" s="37">
        <f t="shared" si="1"/>
        <v>781.88945043863362</v>
      </c>
      <c r="D78" s="37">
        <f t="shared" si="3"/>
        <v>117.01518890026162</v>
      </c>
      <c r="E78" s="37">
        <f t="shared" si="2"/>
        <v>898.90463933889521</v>
      </c>
      <c r="F78" s="51">
        <f t="shared" si="4"/>
        <v>147669.25503976311</v>
      </c>
    </row>
    <row r="79" spans="1:6" x14ac:dyDescent="0.2">
      <c r="A79" s="36">
        <f t="shared" ref="A79:A142" si="5">ROUNDUP(B79/12,0)</f>
        <v>6</v>
      </c>
      <c r="B79" s="36">
        <v>65</v>
      </c>
      <c r="C79" s="37">
        <f t="shared" ref="C79:C142" si="6">E79-D79</f>
        <v>782.50576728857368</v>
      </c>
      <c r="D79" s="37">
        <f t="shared" si="3"/>
        <v>116.39887205032154</v>
      </c>
      <c r="E79" s="37">
        <f t="shared" ref="E79:E142" si="7">H$5</f>
        <v>898.90463933889521</v>
      </c>
      <c r="F79" s="51">
        <f t="shared" si="4"/>
        <v>146886.74927247455</v>
      </c>
    </row>
    <row r="80" spans="1:6" x14ac:dyDescent="0.2">
      <c r="A80" s="36">
        <f t="shared" si="5"/>
        <v>6</v>
      </c>
      <c r="B80" s="36">
        <v>66</v>
      </c>
      <c r="C80" s="37">
        <f t="shared" si="6"/>
        <v>783.12256994435154</v>
      </c>
      <c r="D80" s="37">
        <f t="shared" ref="D80:D143" si="8">D$10*F79</f>
        <v>115.78206939454371</v>
      </c>
      <c r="E80" s="37">
        <f t="shared" si="7"/>
        <v>898.90463933889521</v>
      </c>
      <c r="F80" s="51">
        <f t="shared" ref="F80:F143" si="9">F79-C80</f>
        <v>146103.62670253019</v>
      </c>
    </row>
    <row r="81" spans="1:6" x14ac:dyDescent="0.2">
      <c r="A81" s="36">
        <f t="shared" si="5"/>
        <v>6</v>
      </c>
      <c r="B81" s="36">
        <v>67</v>
      </c>
      <c r="C81" s="37">
        <f t="shared" si="6"/>
        <v>783.73985878889891</v>
      </c>
      <c r="D81" s="37">
        <f t="shared" si="8"/>
        <v>115.16478054999631</v>
      </c>
      <c r="E81" s="37">
        <f t="shared" si="7"/>
        <v>898.90463933889521</v>
      </c>
      <c r="F81" s="51">
        <f t="shared" si="9"/>
        <v>145319.88684374129</v>
      </c>
    </row>
    <row r="82" spans="1:6" x14ac:dyDescent="0.2">
      <c r="A82" s="36">
        <f t="shared" si="5"/>
        <v>6</v>
      </c>
      <c r="B82" s="36">
        <v>68</v>
      </c>
      <c r="C82" s="37">
        <f t="shared" si="6"/>
        <v>784.35763420544947</v>
      </c>
      <c r="D82" s="37">
        <f t="shared" si="8"/>
        <v>114.54700513344569</v>
      </c>
      <c r="E82" s="37">
        <f t="shared" si="7"/>
        <v>898.90463933889521</v>
      </c>
      <c r="F82" s="51">
        <f t="shared" si="9"/>
        <v>144535.52920953583</v>
      </c>
    </row>
    <row r="83" spans="1:6" x14ac:dyDescent="0.2">
      <c r="A83" s="36">
        <f t="shared" si="5"/>
        <v>6</v>
      </c>
      <c r="B83" s="36">
        <v>69</v>
      </c>
      <c r="C83" s="37">
        <f t="shared" si="6"/>
        <v>784.97589657753906</v>
      </c>
      <c r="D83" s="37">
        <f t="shared" si="8"/>
        <v>113.92874276135619</v>
      </c>
      <c r="E83" s="37">
        <f t="shared" si="7"/>
        <v>898.90463933889521</v>
      </c>
      <c r="F83" s="51">
        <f t="shared" si="9"/>
        <v>143750.55331295831</v>
      </c>
    </row>
    <row r="84" spans="1:6" x14ac:dyDescent="0.2">
      <c r="A84" s="36">
        <f t="shared" si="5"/>
        <v>6</v>
      </c>
      <c r="B84" s="36">
        <v>70</v>
      </c>
      <c r="C84" s="37">
        <f t="shared" si="6"/>
        <v>785.59464628900537</v>
      </c>
      <c r="D84" s="37">
        <f t="shared" si="8"/>
        <v>113.30999304988978</v>
      </c>
      <c r="E84" s="37">
        <f t="shared" si="7"/>
        <v>898.90463933889521</v>
      </c>
      <c r="F84" s="51">
        <f t="shared" si="9"/>
        <v>142964.95866666929</v>
      </c>
    </row>
    <row r="85" spans="1:6" x14ac:dyDescent="0.2">
      <c r="A85" s="36">
        <f t="shared" si="5"/>
        <v>6</v>
      </c>
      <c r="B85" s="36">
        <v>71</v>
      </c>
      <c r="C85" s="37">
        <f t="shared" si="6"/>
        <v>786.2138837239894</v>
      </c>
      <c r="D85" s="37">
        <f t="shared" si="8"/>
        <v>112.69075561490584</v>
      </c>
      <c r="E85" s="37">
        <f t="shared" si="7"/>
        <v>898.90463933889521</v>
      </c>
      <c r="F85" s="51">
        <f t="shared" si="9"/>
        <v>142178.74478294532</v>
      </c>
    </row>
    <row r="86" spans="1:6" x14ac:dyDescent="0.2">
      <c r="A86" s="36">
        <f t="shared" si="5"/>
        <v>6</v>
      </c>
      <c r="B86" s="36">
        <v>72</v>
      </c>
      <c r="C86" s="37">
        <f t="shared" si="6"/>
        <v>786.83360926693422</v>
      </c>
      <c r="D86" s="37">
        <f t="shared" si="8"/>
        <v>112.07103007196102</v>
      </c>
      <c r="E86" s="37">
        <f t="shared" si="7"/>
        <v>898.90463933889521</v>
      </c>
      <c r="F86" s="51">
        <f t="shared" si="9"/>
        <v>141391.91117367838</v>
      </c>
    </row>
    <row r="87" spans="1:6" x14ac:dyDescent="0.2">
      <c r="A87" s="36">
        <f t="shared" si="5"/>
        <v>7</v>
      </c>
      <c r="B87" s="36">
        <v>73</v>
      </c>
      <c r="C87" s="37">
        <f t="shared" si="6"/>
        <v>787.45382330258633</v>
      </c>
      <c r="D87" s="37">
        <f t="shared" si="8"/>
        <v>111.45081603630889</v>
      </c>
      <c r="E87" s="37">
        <f t="shared" si="7"/>
        <v>898.90463933889521</v>
      </c>
      <c r="F87" s="51">
        <f t="shared" si="9"/>
        <v>140604.4573503758</v>
      </c>
    </row>
    <row r="88" spans="1:6" x14ac:dyDescent="0.2">
      <c r="A88" s="36">
        <f t="shared" si="5"/>
        <v>7</v>
      </c>
      <c r="B88" s="36">
        <v>74</v>
      </c>
      <c r="C88" s="37">
        <f t="shared" si="6"/>
        <v>788.07452621599543</v>
      </c>
      <c r="D88" s="37">
        <f t="shared" si="8"/>
        <v>110.83011312289979</v>
      </c>
      <c r="E88" s="37">
        <f t="shared" si="7"/>
        <v>898.90463933889521</v>
      </c>
      <c r="F88" s="51">
        <f t="shared" si="9"/>
        <v>139816.38282415981</v>
      </c>
    </row>
    <row r="89" spans="1:6" x14ac:dyDescent="0.2">
      <c r="A89" s="36">
        <f t="shared" si="5"/>
        <v>7</v>
      </c>
      <c r="B89" s="36">
        <v>75</v>
      </c>
      <c r="C89" s="37">
        <f t="shared" si="6"/>
        <v>788.69571839251466</v>
      </c>
      <c r="D89" s="37">
        <f t="shared" si="8"/>
        <v>110.2089209463805</v>
      </c>
      <c r="E89" s="37">
        <f t="shared" si="7"/>
        <v>898.90463933889521</v>
      </c>
      <c r="F89" s="51">
        <f t="shared" si="9"/>
        <v>139027.68710576728</v>
      </c>
    </row>
    <row r="90" spans="1:6" x14ac:dyDescent="0.2">
      <c r="A90" s="36">
        <f t="shared" si="5"/>
        <v>7</v>
      </c>
      <c r="B90" s="36">
        <v>76</v>
      </c>
      <c r="C90" s="37">
        <f t="shared" si="6"/>
        <v>789.31740021780115</v>
      </c>
      <c r="D90" s="37">
        <f t="shared" si="8"/>
        <v>109.58723912109406</v>
      </c>
      <c r="E90" s="37">
        <f t="shared" si="7"/>
        <v>898.90463933889521</v>
      </c>
      <c r="F90" s="51">
        <f t="shared" si="9"/>
        <v>138238.36970554947</v>
      </c>
    </row>
    <row r="91" spans="1:6" x14ac:dyDescent="0.2">
      <c r="A91" s="36">
        <f t="shared" si="5"/>
        <v>7</v>
      </c>
      <c r="B91" s="36">
        <v>77</v>
      </c>
      <c r="C91" s="37">
        <f t="shared" si="6"/>
        <v>789.93957207781568</v>
      </c>
      <c r="D91" s="37">
        <f t="shared" si="8"/>
        <v>108.96506726107955</v>
      </c>
      <c r="E91" s="37">
        <f t="shared" si="7"/>
        <v>898.90463933889521</v>
      </c>
      <c r="F91" s="51">
        <f t="shared" si="9"/>
        <v>137448.43013347164</v>
      </c>
    </row>
    <row r="92" spans="1:6" x14ac:dyDescent="0.2">
      <c r="A92" s="36">
        <f t="shared" si="5"/>
        <v>7</v>
      </c>
      <c r="B92" s="36">
        <v>78</v>
      </c>
      <c r="C92" s="37">
        <f t="shared" si="6"/>
        <v>790.56223435882339</v>
      </c>
      <c r="D92" s="37">
        <f t="shared" si="8"/>
        <v>108.34240498007182</v>
      </c>
      <c r="E92" s="37">
        <f t="shared" si="7"/>
        <v>898.90463933889521</v>
      </c>
      <c r="F92" s="51">
        <f t="shared" si="9"/>
        <v>136657.86789911281</v>
      </c>
    </row>
    <row r="93" spans="1:6" x14ac:dyDescent="0.2">
      <c r="A93" s="36">
        <f t="shared" si="5"/>
        <v>7</v>
      </c>
      <c r="B93" s="36">
        <v>79</v>
      </c>
      <c r="C93" s="37">
        <f t="shared" si="6"/>
        <v>791.18538744739396</v>
      </c>
      <c r="D93" s="37">
        <f t="shared" si="8"/>
        <v>107.7192518915012</v>
      </c>
      <c r="E93" s="37">
        <f t="shared" si="7"/>
        <v>898.90463933889521</v>
      </c>
      <c r="F93" s="51">
        <f t="shared" si="9"/>
        <v>135866.68251166542</v>
      </c>
    </row>
    <row r="94" spans="1:6" x14ac:dyDescent="0.2">
      <c r="A94" s="36">
        <f t="shared" si="5"/>
        <v>7</v>
      </c>
      <c r="B94" s="36">
        <v>80</v>
      </c>
      <c r="C94" s="37">
        <f t="shared" si="6"/>
        <v>791.80903173040178</v>
      </c>
      <c r="D94" s="37">
        <f t="shared" si="8"/>
        <v>107.09560760849338</v>
      </c>
      <c r="E94" s="37">
        <f t="shared" si="7"/>
        <v>898.90463933889521</v>
      </c>
      <c r="F94" s="51">
        <f t="shared" si="9"/>
        <v>135074.87347993502</v>
      </c>
    </row>
    <row r="95" spans="1:6" x14ac:dyDescent="0.2">
      <c r="A95" s="36">
        <f t="shared" si="5"/>
        <v>7</v>
      </c>
      <c r="B95" s="36">
        <v>81</v>
      </c>
      <c r="C95" s="37">
        <f t="shared" si="6"/>
        <v>792.43316759502613</v>
      </c>
      <c r="D95" s="37">
        <f t="shared" si="8"/>
        <v>106.47147174386903</v>
      </c>
      <c r="E95" s="37">
        <f t="shared" si="7"/>
        <v>898.90463933889521</v>
      </c>
      <c r="F95" s="51">
        <f t="shared" si="9"/>
        <v>134282.44031233998</v>
      </c>
    </row>
    <row r="96" spans="1:6" x14ac:dyDescent="0.2">
      <c r="A96" s="36">
        <f t="shared" si="5"/>
        <v>7</v>
      </c>
      <c r="B96" s="36">
        <v>82</v>
      </c>
      <c r="C96" s="37">
        <f t="shared" si="6"/>
        <v>793.05779542875155</v>
      </c>
      <c r="D96" s="37">
        <f t="shared" si="8"/>
        <v>105.84684391014366</v>
      </c>
      <c r="E96" s="37">
        <f t="shared" si="7"/>
        <v>898.90463933889521</v>
      </c>
      <c r="F96" s="51">
        <f t="shared" si="9"/>
        <v>133489.38251691122</v>
      </c>
    </row>
    <row r="97" spans="1:6" x14ac:dyDescent="0.2">
      <c r="A97" s="36">
        <f t="shared" si="5"/>
        <v>7</v>
      </c>
      <c r="B97" s="36">
        <v>83</v>
      </c>
      <c r="C97" s="37">
        <f t="shared" si="6"/>
        <v>793.6829156193678</v>
      </c>
      <c r="D97" s="37">
        <f t="shared" si="8"/>
        <v>105.22172371952738</v>
      </c>
      <c r="E97" s="37">
        <f t="shared" si="7"/>
        <v>898.90463933889521</v>
      </c>
      <c r="F97" s="51">
        <f t="shared" si="9"/>
        <v>132695.69960129185</v>
      </c>
    </row>
    <row r="98" spans="1:6" x14ac:dyDescent="0.2">
      <c r="A98" s="36">
        <f t="shared" si="5"/>
        <v>7</v>
      </c>
      <c r="B98" s="36">
        <v>84</v>
      </c>
      <c r="C98" s="37">
        <f t="shared" si="6"/>
        <v>794.30852855497062</v>
      </c>
      <c r="D98" s="37">
        <f t="shared" si="8"/>
        <v>104.59611078392457</v>
      </c>
      <c r="E98" s="37">
        <f t="shared" si="7"/>
        <v>898.90463933889521</v>
      </c>
      <c r="F98" s="51">
        <f t="shared" si="9"/>
        <v>131901.39107273688</v>
      </c>
    </row>
    <row r="99" spans="1:6" x14ac:dyDescent="0.2">
      <c r="A99" s="36">
        <f t="shared" si="5"/>
        <v>8</v>
      </c>
      <c r="B99" s="36">
        <v>85</v>
      </c>
      <c r="C99" s="37">
        <f t="shared" si="6"/>
        <v>794.93463462396141</v>
      </c>
      <c r="D99" s="37">
        <f t="shared" si="8"/>
        <v>103.97000471493375</v>
      </c>
      <c r="E99" s="37">
        <f t="shared" si="7"/>
        <v>898.90463933889521</v>
      </c>
      <c r="F99" s="51">
        <f t="shared" si="9"/>
        <v>131106.45643811292</v>
      </c>
    </row>
    <row r="100" spans="1:6" x14ac:dyDescent="0.2">
      <c r="A100" s="36">
        <f t="shared" si="5"/>
        <v>8</v>
      </c>
      <c r="B100" s="36">
        <v>86</v>
      </c>
      <c r="C100" s="37">
        <f t="shared" si="6"/>
        <v>795.56123421504799</v>
      </c>
      <c r="D100" s="37">
        <f t="shared" si="8"/>
        <v>103.34340512384725</v>
      </c>
      <c r="E100" s="37">
        <f t="shared" si="7"/>
        <v>898.90463933889521</v>
      </c>
      <c r="F100" s="51">
        <f t="shared" si="9"/>
        <v>130310.89520389788</v>
      </c>
    </row>
    <row r="101" spans="1:6" x14ac:dyDescent="0.2">
      <c r="A101" s="36">
        <f t="shared" si="5"/>
        <v>8</v>
      </c>
      <c r="B101" s="36">
        <v>87</v>
      </c>
      <c r="C101" s="37">
        <f t="shared" si="6"/>
        <v>796.18832771724419</v>
      </c>
      <c r="D101" s="37">
        <f t="shared" si="8"/>
        <v>102.71631162165102</v>
      </c>
      <c r="E101" s="37">
        <f t="shared" si="7"/>
        <v>898.90463933889521</v>
      </c>
      <c r="F101" s="51">
        <f t="shared" si="9"/>
        <v>129514.70687618063</v>
      </c>
    </row>
    <row r="102" spans="1:6" x14ac:dyDescent="0.2">
      <c r="A102" s="36">
        <f t="shared" si="5"/>
        <v>8</v>
      </c>
      <c r="B102" s="36">
        <v>88</v>
      </c>
      <c r="C102" s="37">
        <f t="shared" si="6"/>
        <v>796.81591551987083</v>
      </c>
      <c r="D102" s="37">
        <f t="shared" si="8"/>
        <v>102.08872381902437</v>
      </c>
      <c r="E102" s="37">
        <f t="shared" si="7"/>
        <v>898.90463933889521</v>
      </c>
      <c r="F102" s="51">
        <f t="shared" si="9"/>
        <v>128717.89096066076</v>
      </c>
    </row>
    <row r="103" spans="1:6" x14ac:dyDescent="0.2">
      <c r="A103" s="36">
        <f t="shared" si="5"/>
        <v>8</v>
      </c>
      <c r="B103" s="36">
        <v>89</v>
      </c>
      <c r="C103" s="37">
        <f t="shared" si="6"/>
        <v>797.44399801255543</v>
      </c>
      <c r="D103" s="37">
        <f t="shared" si="8"/>
        <v>101.46064132633974</v>
      </c>
      <c r="E103" s="37">
        <f t="shared" si="7"/>
        <v>898.90463933889521</v>
      </c>
      <c r="F103" s="51">
        <f t="shared" si="9"/>
        <v>127920.4469626482</v>
      </c>
    </row>
    <row r="104" spans="1:6" x14ac:dyDescent="0.2">
      <c r="A104" s="36">
        <f t="shared" si="5"/>
        <v>8</v>
      </c>
      <c r="B104" s="36">
        <v>90</v>
      </c>
      <c r="C104" s="37">
        <f t="shared" si="6"/>
        <v>798.07257558523281</v>
      </c>
      <c r="D104" s="37">
        <f t="shared" si="8"/>
        <v>100.83206375366242</v>
      </c>
      <c r="E104" s="37">
        <f t="shared" si="7"/>
        <v>898.90463933889521</v>
      </c>
      <c r="F104" s="51">
        <f t="shared" si="9"/>
        <v>127122.37438706297</v>
      </c>
    </row>
    <row r="105" spans="1:6" x14ac:dyDescent="0.2">
      <c r="A105" s="36">
        <f t="shared" si="5"/>
        <v>8</v>
      </c>
      <c r="B105" s="36">
        <v>91</v>
      </c>
      <c r="C105" s="37">
        <f t="shared" si="6"/>
        <v>798.70164862814477</v>
      </c>
      <c r="D105" s="37">
        <f t="shared" si="8"/>
        <v>100.2029907107504</v>
      </c>
      <c r="E105" s="37">
        <f t="shared" si="7"/>
        <v>898.90463933889521</v>
      </c>
      <c r="F105" s="51">
        <f t="shared" si="9"/>
        <v>126323.67273843482</v>
      </c>
    </row>
    <row r="106" spans="1:6" x14ac:dyDescent="0.2">
      <c r="A106" s="36">
        <f t="shared" si="5"/>
        <v>8</v>
      </c>
      <c r="B106" s="36">
        <v>92</v>
      </c>
      <c r="C106" s="37">
        <f t="shared" si="6"/>
        <v>799.33121753184128</v>
      </c>
      <c r="D106" s="37">
        <f t="shared" si="8"/>
        <v>99.57342180705399</v>
      </c>
      <c r="E106" s="37">
        <f t="shared" si="7"/>
        <v>898.90463933889521</v>
      </c>
      <c r="F106" s="51">
        <f t="shared" si="9"/>
        <v>125524.34152090298</v>
      </c>
    </row>
    <row r="107" spans="1:6" x14ac:dyDescent="0.2">
      <c r="A107" s="36">
        <f t="shared" si="5"/>
        <v>8</v>
      </c>
      <c r="B107" s="36">
        <v>93</v>
      </c>
      <c r="C107" s="37">
        <f t="shared" si="6"/>
        <v>799.96128268717951</v>
      </c>
      <c r="D107" s="37">
        <f t="shared" si="8"/>
        <v>98.943356651715717</v>
      </c>
      <c r="E107" s="37">
        <f t="shared" si="7"/>
        <v>898.90463933889521</v>
      </c>
      <c r="F107" s="51">
        <f t="shared" si="9"/>
        <v>124724.3802382158</v>
      </c>
    </row>
    <row r="108" spans="1:6" x14ac:dyDescent="0.2">
      <c r="A108" s="36">
        <f t="shared" si="5"/>
        <v>8</v>
      </c>
      <c r="B108" s="36">
        <v>94</v>
      </c>
      <c r="C108" s="37">
        <f t="shared" si="6"/>
        <v>800.59184448532528</v>
      </c>
      <c r="D108" s="37">
        <f t="shared" si="8"/>
        <v>98.312794853569969</v>
      </c>
      <c r="E108" s="37">
        <f t="shared" si="7"/>
        <v>898.90463933889521</v>
      </c>
      <c r="F108" s="51">
        <f t="shared" si="9"/>
        <v>123923.78839373047</v>
      </c>
    </row>
    <row r="109" spans="1:6" x14ac:dyDescent="0.2">
      <c r="A109" s="36">
        <f t="shared" si="5"/>
        <v>8</v>
      </c>
      <c r="B109" s="36">
        <v>95</v>
      </c>
      <c r="C109" s="37">
        <f t="shared" si="6"/>
        <v>801.22290331775241</v>
      </c>
      <c r="D109" s="37">
        <f t="shared" si="8"/>
        <v>97.681736021142825</v>
      </c>
      <c r="E109" s="37">
        <f t="shared" si="7"/>
        <v>898.90463933889521</v>
      </c>
      <c r="F109" s="51">
        <f t="shared" si="9"/>
        <v>123122.56549041272</v>
      </c>
    </row>
    <row r="110" spans="1:6" x14ac:dyDescent="0.2">
      <c r="A110" s="36">
        <f t="shared" si="5"/>
        <v>8</v>
      </c>
      <c r="B110" s="36">
        <v>96</v>
      </c>
      <c r="C110" s="37">
        <f t="shared" si="6"/>
        <v>801.85445957624347</v>
      </c>
      <c r="D110" s="37">
        <f t="shared" si="8"/>
        <v>97.050179762651794</v>
      </c>
      <c r="E110" s="37">
        <f t="shared" si="7"/>
        <v>898.90463933889521</v>
      </c>
      <c r="F110" s="51">
        <f t="shared" si="9"/>
        <v>122320.71103083646</v>
      </c>
    </row>
    <row r="111" spans="1:6" x14ac:dyDescent="0.2">
      <c r="A111" s="36">
        <f t="shared" si="5"/>
        <v>9</v>
      </c>
      <c r="B111" s="36">
        <v>97</v>
      </c>
      <c r="C111" s="37">
        <f t="shared" si="6"/>
        <v>802.4865136528897</v>
      </c>
      <c r="D111" s="37">
        <f t="shared" si="8"/>
        <v>96.418125686005553</v>
      </c>
      <c r="E111" s="37">
        <f t="shared" si="7"/>
        <v>898.90463933889521</v>
      </c>
      <c r="F111" s="51">
        <f t="shared" si="9"/>
        <v>121518.22451718358</v>
      </c>
    </row>
    <row r="112" spans="1:6" x14ac:dyDescent="0.2">
      <c r="A112" s="36">
        <f t="shared" si="5"/>
        <v>9</v>
      </c>
      <c r="B112" s="36">
        <v>98</v>
      </c>
      <c r="C112" s="37">
        <f t="shared" si="6"/>
        <v>803.11906594009145</v>
      </c>
      <c r="D112" s="37">
        <f t="shared" si="8"/>
        <v>95.785573398803734</v>
      </c>
      <c r="E112" s="37">
        <f t="shared" si="7"/>
        <v>898.90463933889521</v>
      </c>
      <c r="F112" s="51">
        <f t="shared" si="9"/>
        <v>120715.10545124349</v>
      </c>
    </row>
    <row r="113" spans="1:6" x14ac:dyDescent="0.2">
      <c r="A113" s="36">
        <f t="shared" si="5"/>
        <v>9</v>
      </c>
      <c r="B113" s="36">
        <v>99</v>
      </c>
      <c r="C113" s="37">
        <f t="shared" si="6"/>
        <v>803.75211683055852</v>
      </c>
      <c r="D113" s="37">
        <f t="shared" si="8"/>
        <v>95.152522508336645</v>
      </c>
      <c r="E113" s="37">
        <f t="shared" si="7"/>
        <v>898.90463933889521</v>
      </c>
      <c r="F113" s="51">
        <f t="shared" si="9"/>
        <v>119911.35333441294</v>
      </c>
    </row>
    <row r="114" spans="1:6" x14ac:dyDescent="0.2">
      <c r="A114" s="36">
        <f t="shared" si="5"/>
        <v>9</v>
      </c>
      <c r="B114" s="36">
        <v>100</v>
      </c>
      <c r="C114" s="37">
        <f t="shared" si="6"/>
        <v>804.38566671731019</v>
      </c>
      <c r="D114" s="37">
        <f t="shared" si="8"/>
        <v>94.51897262158505</v>
      </c>
      <c r="E114" s="37">
        <f t="shared" si="7"/>
        <v>898.90463933889521</v>
      </c>
      <c r="F114" s="51">
        <f t="shared" si="9"/>
        <v>119106.96766769563</v>
      </c>
    </row>
    <row r="115" spans="1:6" x14ac:dyDescent="0.2">
      <c r="A115" s="36">
        <f t="shared" si="5"/>
        <v>9</v>
      </c>
      <c r="B115" s="36">
        <v>101</v>
      </c>
      <c r="C115" s="37">
        <f t="shared" si="6"/>
        <v>805.01971599367528</v>
      </c>
      <c r="D115" s="37">
        <f t="shared" si="8"/>
        <v>93.884923345219917</v>
      </c>
      <c r="E115" s="37">
        <f t="shared" si="7"/>
        <v>898.90463933889521</v>
      </c>
      <c r="F115" s="51">
        <f t="shared" si="9"/>
        <v>118301.94795170195</v>
      </c>
    </row>
    <row r="116" spans="1:6" x14ac:dyDescent="0.2">
      <c r="A116" s="36">
        <f t="shared" si="5"/>
        <v>9</v>
      </c>
      <c r="B116" s="36">
        <v>102</v>
      </c>
      <c r="C116" s="37">
        <f t="shared" si="6"/>
        <v>805.6542650532931</v>
      </c>
      <c r="D116" s="37">
        <f t="shared" si="8"/>
        <v>93.250374285602163</v>
      </c>
      <c r="E116" s="37">
        <f t="shared" si="7"/>
        <v>898.90463933889521</v>
      </c>
      <c r="F116" s="51">
        <f t="shared" si="9"/>
        <v>117496.29368664866</v>
      </c>
    </row>
    <row r="117" spans="1:6" x14ac:dyDescent="0.2">
      <c r="A117" s="36">
        <f t="shared" si="5"/>
        <v>9</v>
      </c>
      <c r="B117" s="36">
        <v>103</v>
      </c>
      <c r="C117" s="37">
        <f t="shared" si="6"/>
        <v>806.28931429011277</v>
      </c>
      <c r="D117" s="37">
        <f t="shared" si="8"/>
        <v>92.615325048782466</v>
      </c>
      <c r="E117" s="37">
        <f t="shared" si="7"/>
        <v>898.90463933889521</v>
      </c>
      <c r="F117" s="51">
        <f t="shared" si="9"/>
        <v>116690.00437235854</v>
      </c>
    </row>
    <row r="118" spans="1:6" x14ac:dyDescent="0.2">
      <c r="A118" s="36">
        <f t="shared" si="5"/>
        <v>9</v>
      </c>
      <c r="B118" s="36">
        <v>104</v>
      </c>
      <c r="C118" s="37">
        <f t="shared" si="6"/>
        <v>806.92486409839421</v>
      </c>
      <c r="D118" s="37">
        <f t="shared" si="8"/>
        <v>91.979775240500956</v>
      </c>
      <c r="E118" s="37">
        <f t="shared" si="7"/>
        <v>898.90463933889521</v>
      </c>
      <c r="F118" s="51">
        <f t="shared" si="9"/>
        <v>115883.07950826014</v>
      </c>
    </row>
    <row r="119" spans="1:6" x14ac:dyDescent="0.2">
      <c r="A119" s="36">
        <f t="shared" si="5"/>
        <v>9</v>
      </c>
      <c r="B119" s="36">
        <v>105</v>
      </c>
      <c r="C119" s="37">
        <f t="shared" si="6"/>
        <v>807.56091487270828</v>
      </c>
      <c r="D119" s="37">
        <f t="shared" si="8"/>
        <v>91.343724466186956</v>
      </c>
      <c r="E119" s="37">
        <f t="shared" si="7"/>
        <v>898.90463933889521</v>
      </c>
      <c r="F119" s="51">
        <f t="shared" si="9"/>
        <v>115075.51859338743</v>
      </c>
    </row>
    <row r="120" spans="1:6" x14ac:dyDescent="0.2">
      <c r="A120" s="36">
        <f t="shared" si="5"/>
        <v>9</v>
      </c>
      <c r="B120" s="36">
        <v>106</v>
      </c>
      <c r="C120" s="37">
        <f t="shared" si="6"/>
        <v>808.19746700793644</v>
      </c>
      <c r="D120" s="37">
        <f t="shared" si="8"/>
        <v>90.707172330958812</v>
      </c>
      <c r="E120" s="37">
        <f t="shared" si="7"/>
        <v>898.90463933889521</v>
      </c>
      <c r="F120" s="51">
        <f t="shared" si="9"/>
        <v>114267.32112637949</v>
      </c>
    </row>
    <row r="121" spans="1:6" x14ac:dyDescent="0.2">
      <c r="A121" s="36">
        <f t="shared" si="5"/>
        <v>9</v>
      </c>
      <c r="B121" s="36">
        <v>107</v>
      </c>
      <c r="C121" s="37">
        <f t="shared" si="6"/>
        <v>808.83452089927164</v>
      </c>
      <c r="D121" s="37">
        <f t="shared" si="8"/>
        <v>90.070118439623627</v>
      </c>
      <c r="E121" s="37">
        <f t="shared" si="7"/>
        <v>898.90463933889521</v>
      </c>
      <c r="F121" s="51">
        <f t="shared" si="9"/>
        <v>113458.48660548023</v>
      </c>
    </row>
    <row r="122" spans="1:6" x14ac:dyDescent="0.2">
      <c r="A122" s="36">
        <f t="shared" si="5"/>
        <v>9</v>
      </c>
      <c r="B122" s="36">
        <v>108</v>
      </c>
      <c r="C122" s="37">
        <f t="shared" si="6"/>
        <v>809.47207694221834</v>
      </c>
      <c r="D122" s="37">
        <f t="shared" si="8"/>
        <v>89.432562396676929</v>
      </c>
      <c r="E122" s="37">
        <f t="shared" si="7"/>
        <v>898.90463933889521</v>
      </c>
      <c r="F122" s="51">
        <f t="shared" si="9"/>
        <v>112649.01452853801</v>
      </c>
    </row>
    <row r="123" spans="1:6" x14ac:dyDescent="0.2">
      <c r="A123" s="36">
        <f t="shared" si="5"/>
        <v>10</v>
      </c>
      <c r="B123" s="36">
        <v>109</v>
      </c>
      <c r="C123" s="37">
        <f t="shared" si="6"/>
        <v>810.11013553259261</v>
      </c>
      <c r="D123" s="37">
        <f t="shared" si="8"/>
        <v>88.794503806302558</v>
      </c>
      <c r="E123" s="37">
        <f t="shared" si="7"/>
        <v>898.90463933889521</v>
      </c>
      <c r="F123" s="51">
        <f t="shared" si="9"/>
        <v>111838.90439300542</v>
      </c>
    </row>
    <row r="124" spans="1:6" x14ac:dyDescent="0.2">
      <c r="A124" s="36">
        <f t="shared" si="5"/>
        <v>10</v>
      </c>
      <c r="B124" s="36">
        <v>110</v>
      </c>
      <c r="C124" s="37">
        <f t="shared" si="6"/>
        <v>810.74869706652294</v>
      </c>
      <c r="D124" s="37">
        <f t="shared" si="8"/>
        <v>88.155942272372315</v>
      </c>
      <c r="E124" s="37">
        <f t="shared" si="7"/>
        <v>898.90463933889521</v>
      </c>
      <c r="F124" s="51">
        <f t="shared" si="9"/>
        <v>111028.1556959389</v>
      </c>
    </row>
    <row r="125" spans="1:6" x14ac:dyDescent="0.2">
      <c r="A125" s="36">
        <f t="shared" si="5"/>
        <v>10</v>
      </c>
      <c r="B125" s="36">
        <v>111</v>
      </c>
      <c r="C125" s="37">
        <f t="shared" si="6"/>
        <v>811.38776194044942</v>
      </c>
      <c r="D125" s="37">
        <f t="shared" si="8"/>
        <v>87.516877398445786</v>
      </c>
      <c r="E125" s="37">
        <f t="shared" si="7"/>
        <v>898.90463933889521</v>
      </c>
      <c r="F125" s="51">
        <f t="shared" si="9"/>
        <v>110216.76793399845</v>
      </c>
    </row>
    <row r="126" spans="1:6" x14ac:dyDescent="0.2">
      <c r="A126" s="36">
        <f t="shared" si="5"/>
        <v>10</v>
      </c>
      <c r="B126" s="36">
        <v>112</v>
      </c>
      <c r="C126" s="37">
        <f t="shared" si="6"/>
        <v>812.02733055112515</v>
      </c>
      <c r="D126" s="37">
        <f t="shared" si="8"/>
        <v>86.877308787770048</v>
      </c>
      <c r="E126" s="37">
        <f t="shared" si="7"/>
        <v>898.90463933889521</v>
      </c>
      <c r="F126" s="51">
        <f t="shared" si="9"/>
        <v>109404.74060344732</v>
      </c>
    </row>
    <row r="127" spans="1:6" x14ac:dyDescent="0.2">
      <c r="A127" s="36">
        <f t="shared" si="5"/>
        <v>10</v>
      </c>
      <c r="B127" s="36">
        <v>113</v>
      </c>
      <c r="C127" s="37">
        <f t="shared" si="6"/>
        <v>812.66740329561571</v>
      </c>
      <c r="D127" s="37">
        <f t="shared" si="8"/>
        <v>86.237236043279438</v>
      </c>
      <c r="E127" s="37">
        <f t="shared" si="7"/>
        <v>898.90463933889521</v>
      </c>
      <c r="F127" s="51">
        <f t="shared" si="9"/>
        <v>108592.0732001517</v>
      </c>
    </row>
    <row r="128" spans="1:6" x14ac:dyDescent="0.2">
      <c r="A128" s="36">
        <f t="shared" si="5"/>
        <v>10</v>
      </c>
      <c r="B128" s="36">
        <v>114</v>
      </c>
      <c r="C128" s="37">
        <f t="shared" si="6"/>
        <v>813.30798057129982</v>
      </c>
      <c r="D128" s="37">
        <f t="shared" si="8"/>
        <v>85.596658767595329</v>
      </c>
      <c r="E128" s="37">
        <f t="shared" si="7"/>
        <v>898.90463933889521</v>
      </c>
      <c r="F128" s="51">
        <f t="shared" si="9"/>
        <v>107778.7652195804</v>
      </c>
    </row>
    <row r="129" spans="1:6" x14ac:dyDescent="0.2">
      <c r="A129" s="36">
        <f t="shared" si="5"/>
        <v>10</v>
      </c>
      <c r="B129" s="36">
        <v>115</v>
      </c>
      <c r="C129" s="37">
        <f t="shared" si="6"/>
        <v>813.94906277586938</v>
      </c>
      <c r="D129" s="37">
        <f t="shared" si="8"/>
        <v>84.955576563025843</v>
      </c>
      <c r="E129" s="37">
        <f t="shared" si="7"/>
        <v>898.90463933889521</v>
      </c>
      <c r="F129" s="51">
        <f t="shared" si="9"/>
        <v>106964.81615680453</v>
      </c>
    </row>
    <row r="130" spans="1:6" x14ac:dyDescent="0.2">
      <c r="A130" s="36">
        <f t="shared" si="5"/>
        <v>10</v>
      </c>
      <c r="B130" s="36">
        <v>116</v>
      </c>
      <c r="C130" s="37">
        <f t="shared" si="6"/>
        <v>814.5906503073295</v>
      </c>
      <c r="D130" s="37">
        <f t="shared" si="8"/>
        <v>84.313989031565654</v>
      </c>
      <c r="E130" s="37">
        <f t="shared" si="7"/>
        <v>898.90463933889521</v>
      </c>
      <c r="F130" s="51">
        <f t="shared" si="9"/>
        <v>106150.2255064972</v>
      </c>
    </row>
    <row r="131" spans="1:6" x14ac:dyDescent="0.2">
      <c r="A131" s="36">
        <f t="shared" si="5"/>
        <v>10</v>
      </c>
      <c r="B131" s="36">
        <v>117</v>
      </c>
      <c r="C131" s="37">
        <f t="shared" si="6"/>
        <v>815.23274356399952</v>
      </c>
      <c r="D131" s="37">
        <f t="shared" si="8"/>
        <v>83.671895774895674</v>
      </c>
      <c r="E131" s="37">
        <f t="shared" si="7"/>
        <v>898.90463933889521</v>
      </c>
      <c r="F131" s="51">
        <f t="shared" si="9"/>
        <v>105334.99276293319</v>
      </c>
    </row>
    <row r="132" spans="1:6" x14ac:dyDescent="0.2">
      <c r="A132" s="36">
        <f t="shared" si="5"/>
        <v>10</v>
      </c>
      <c r="B132" s="36">
        <v>118</v>
      </c>
      <c r="C132" s="37">
        <f t="shared" si="6"/>
        <v>815.87534294451234</v>
      </c>
      <c r="D132" s="37">
        <f t="shared" si="8"/>
        <v>83.029296394382868</v>
      </c>
      <c r="E132" s="37">
        <f t="shared" si="7"/>
        <v>898.90463933889521</v>
      </c>
      <c r="F132" s="51">
        <f t="shared" si="9"/>
        <v>104519.11741998869</v>
      </c>
    </row>
    <row r="133" spans="1:6" x14ac:dyDescent="0.2">
      <c r="A133" s="36">
        <f t="shared" si="5"/>
        <v>10</v>
      </c>
      <c r="B133" s="36">
        <v>119</v>
      </c>
      <c r="C133" s="37">
        <f t="shared" si="6"/>
        <v>816.51844884781519</v>
      </c>
      <c r="D133" s="37">
        <f t="shared" si="8"/>
        <v>82.386190491079986</v>
      </c>
      <c r="E133" s="37">
        <f t="shared" si="7"/>
        <v>898.90463933889521</v>
      </c>
      <c r="F133" s="51">
        <f t="shared" si="9"/>
        <v>103702.59897114088</v>
      </c>
    </row>
    <row r="134" spans="1:6" x14ac:dyDescent="0.2">
      <c r="A134" s="36">
        <f t="shared" si="5"/>
        <v>10</v>
      </c>
      <c r="B134" s="36">
        <v>120</v>
      </c>
      <c r="C134" s="37">
        <f t="shared" si="6"/>
        <v>817.16206167316989</v>
      </c>
      <c r="D134" s="37">
        <f t="shared" si="8"/>
        <v>81.742577665725307</v>
      </c>
      <c r="E134" s="37">
        <f t="shared" si="7"/>
        <v>898.90463933889521</v>
      </c>
      <c r="F134" s="51">
        <f t="shared" si="9"/>
        <v>102885.43690946771</v>
      </c>
    </row>
    <row r="135" spans="1:6" x14ac:dyDescent="0.2">
      <c r="A135" s="36">
        <f t="shared" si="5"/>
        <v>11</v>
      </c>
      <c r="B135" s="36">
        <v>121</v>
      </c>
      <c r="C135" s="37">
        <f t="shared" si="6"/>
        <v>817.8061818201528</v>
      </c>
      <c r="D135" s="37">
        <f t="shared" si="8"/>
        <v>81.098457518742379</v>
      </c>
      <c r="E135" s="37">
        <f t="shared" si="7"/>
        <v>898.90463933889521</v>
      </c>
      <c r="F135" s="51">
        <f t="shared" si="9"/>
        <v>102067.63072764756</v>
      </c>
    </row>
    <row r="136" spans="1:6" x14ac:dyDescent="0.2">
      <c r="A136" s="36">
        <f t="shared" si="5"/>
        <v>11</v>
      </c>
      <c r="B136" s="36">
        <v>122</v>
      </c>
      <c r="C136" s="37">
        <f t="shared" si="6"/>
        <v>818.45080968865545</v>
      </c>
      <c r="D136" s="37">
        <f t="shared" si="8"/>
        <v>80.453829650239797</v>
      </c>
      <c r="E136" s="37">
        <f t="shared" si="7"/>
        <v>898.90463933889521</v>
      </c>
      <c r="F136" s="51">
        <f t="shared" si="9"/>
        <v>101249.1799179589</v>
      </c>
    </row>
    <row r="137" spans="1:6" x14ac:dyDescent="0.2">
      <c r="A137" s="36">
        <f t="shared" si="5"/>
        <v>11</v>
      </c>
      <c r="B137" s="36">
        <v>123</v>
      </c>
      <c r="C137" s="37">
        <f t="shared" si="6"/>
        <v>819.09594567888428</v>
      </c>
      <c r="D137" s="37">
        <f t="shared" si="8"/>
        <v>79.80869366001096</v>
      </c>
      <c r="E137" s="37">
        <f t="shared" si="7"/>
        <v>898.90463933889521</v>
      </c>
      <c r="F137" s="51">
        <f t="shared" si="9"/>
        <v>100430.08397228002</v>
      </c>
    </row>
    <row r="138" spans="1:6" x14ac:dyDescent="0.2">
      <c r="A138" s="36">
        <f t="shared" si="5"/>
        <v>11</v>
      </c>
      <c r="B138" s="36">
        <v>124</v>
      </c>
      <c r="C138" s="37">
        <f t="shared" si="6"/>
        <v>819.74159019136141</v>
      </c>
      <c r="D138" s="37">
        <f t="shared" si="8"/>
        <v>79.163049147533798</v>
      </c>
      <c r="E138" s="37">
        <f t="shared" si="7"/>
        <v>898.90463933889521</v>
      </c>
      <c r="F138" s="51">
        <f t="shared" si="9"/>
        <v>99610.342382088653</v>
      </c>
    </row>
    <row r="139" spans="1:6" x14ac:dyDescent="0.2">
      <c r="A139" s="36">
        <f t="shared" si="5"/>
        <v>11</v>
      </c>
      <c r="B139" s="36">
        <v>125</v>
      </c>
      <c r="C139" s="37">
        <f t="shared" si="6"/>
        <v>820.3877436269247</v>
      </c>
      <c r="D139" s="37">
        <f t="shared" si="8"/>
        <v>78.516895711970534</v>
      </c>
      <c r="E139" s="37">
        <f t="shared" si="7"/>
        <v>898.90463933889521</v>
      </c>
      <c r="F139" s="51">
        <f t="shared" si="9"/>
        <v>98789.954638461728</v>
      </c>
    </row>
    <row r="140" spans="1:6" x14ac:dyDescent="0.2">
      <c r="A140" s="36">
        <f t="shared" si="5"/>
        <v>11</v>
      </c>
      <c r="B140" s="36">
        <v>126</v>
      </c>
      <c r="C140" s="37">
        <f t="shared" si="6"/>
        <v>821.03440638672782</v>
      </c>
      <c r="D140" s="37">
        <f t="shared" si="8"/>
        <v>77.870232952167413</v>
      </c>
      <c r="E140" s="37">
        <f t="shared" si="7"/>
        <v>898.90463933889521</v>
      </c>
      <c r="F140" s="51">
        <f t="shared" si="9"/>
        <v>97968.920232075005</v>
      </c>
    </row>
    <row r="141" spans="1:6" x14ac:dyDescent="0.2">
      <c r="A141" s="36">
        <f t="shared" si="5"/>
        <v>11</v>
      </c>
      <c r="B141" s="36">
        <v>127</v>
      </c>
      <c r="C141" s="37">
        <f t="shared" si="6"/>
        <v>821.68157887224072</v>
      </c>
      <c r="D141" s="37">
        <f t="shared" si="8"/>
        <v>77.22306046665453</v>
      </c>
      <c r="E141" s="37">
        <f t="shared" si="7"/>
        <v>898.90463933889521</v>
      </c>
      <c r="F141" s="51">
        <f t="shared" si="9"/>
        <v>97147.238653202759</v>
      </c>
    </row>
    <row r="142" spans="1:6" x14ac:dyDescent="0.2">
      <c r="A142" s="36">
        <f t="shared" si="5"/>
        <v>11</v>
      </c>
      <c r="B142" s="36">
        <v>128</v>
      </c>
      <c r="C142" s="37">
        <f t="shared" si="6"/>
        <v>822.32926148524973</v>
      </c>
      <c r="D142" s="37">
        <f t="shared" si="8"/>
        <v>76.575377853645463</v>
      </c>
      <c r="E142" s="37">
        <f t="shared" si="7"/>
        <v>898.90463933889521</v>
      </c>
      <c r="F142" s="51">
        <f t="shared" si="9"/>
        <v>96324.909391717505</v>
      </c>
    </row>
    <row r="143" spans="1:6" x14ac:dyDescent="0.2">
      <c r="A143" s="36">
        <f t="shared" ref="A143:A206" si="10">ROUNDUP(B143/12,0)</f>
        <v>11</v>
      </c>
      <c r="B143" s="36">
        <v>129</v>
      </c>
      <c r="C143" s="37">
        <f t="shared" ref="C143:C206" si="11">E143-D143</f>
        <v>822.97745462785815</v>
      </c>
      <c r="D143" s="37">
        <f t="shared" si="8"/>
        <v>75.927184711037114</v>
      </c>
      <c r="E143" s="37">
        <f t="shared" ref="E143:E206" si="12">H$5</f>
        <v>898.90463933889521</v>
      </c>
      <c r="F143" s="51">
        <f t="shared" si="9"/>
        <v>95501.931937089641</v>
      </c>
    </row>
    <row r="144" spans="1:6" x14ac:dyDescent="0.2">
      <c r="A144" s="36">
        <f t="shared" si="10"/>
        <v>11</v>
      </c>
      <c r="B144" s="36">
        <v>130</v>
      </c>
      <c r="C144" s="37">
        <f t="shared" si="11"/>
        <v>823.62615870248578</v>
      </c>
      <c r="D144" s="37">
        <f t="shared" ref="D144:D207" si="13">D$10*F143</f>
        <v>75.278480636409441</v>
      </c>
      <c r="E144" s="37">
        <f t="shared" si="12"/>
        <v>898.90463933889521</v>
      </c>
      <c r="F144" s="51">
        <f t="shared" ref="F144:F207" si="14">F143-C144</f>
        <v>94678.305778387148</v>
      </c>
    </row>
    <row r="145" spans="1:6" x14ac:dyDescent="0.2">
      <c r="A145" s="36">
        <f t="shared" si="10"/>
        <v>11</v>
      </c>
      <c r="B145" s="36">
        <v>131</v>
      </c>
      <c r="C145" s="37">
        <f t="shared" si="11"/>
        <v>824.27537411187006</v>
      </c>
      <c r="D145" s="37">
        <f t="shared" si="13"/>
        <v>74.629265227025172</v>
      </c>
      <c r="E145" s="37">
        <f t="shared" si="12"/>
        <v>898.90463933889521</v>
      </c>
      <c r="F145" s="51">
        <f t="shared" si="14"/>
        <v>93854.030404275283</v>
      </c>
    </row>
    <row r="146" spans="1:6" x14ac:dyDescent="0.2">
      <c r="A146" s="36">
        <f t="shared" si="10"/>
        <v>11</v>
      </c>
      <c r="B146" s="36">
        <v>132</v>
      </c>
      <c r="C146" s="37">
        <f t="shared" si="11"/>
        <v>824.92510125906563</v>
      </c>
      <c r="D146" s="37">
        <f t="shared" si="13"/>
        <v>73.979538079829624</v>
      </c>
      <c r="E146" s="37">
        <f t="shared" si="12"/>
        <v>898.90463933889521</v>
      </c>
      <c r="F146" s="51">
        <f t="shared" si="14"/>
        <v>93029.105303016215</v>
      </c>
    </row>
    <row r="147" spans="1:6" x14ac:dyDescent="0.2">
      <c r="A147" s="36">
        <f t="shared" si="10"/>
        <v>12</v>
      </c>
      <c r="B147" s="36">
        <v>133</v>
      </c>
      <c r="C147" s="37">
        <f t="shared" si="11"/>
        <v>825.57534054744485</v>
      </c>
      <c r="D147" s="37">
        <f t="shared" si="13"/>
        <v>73.329298791450341</v>
      </c>
      <c r="E147" s="37">
        <f t="shared" si="12"/>
        <v>898.90463933889521</v>
      </c>
      <c r="F147" s="51">
        <f t="shared" si="14"/>
        <v>92203.529962468776</v>
      </c>
    </row>
    <row r="148" spans="1:6" x14ac:dyDescent="0.2">
      <c r="A148" s="36">
        <f t="shared" si="10"/>
        <v>12</v>
      </c>
      <c r="B148" s="36">
        <v>134</v>
      </c>
      <c r="C148" s="37">
        <f t="shared" si="11"/>
        <v>826.22609238069822</v>
      </c>
      <c r="D148" s="37">
        <f t="shared" si="13"/>
        <v>72.678546958197003</v>
      </c>
      <c r="E148" s="37">
        <f t="shared" si="12"/>
        <v>898.90463933889521</v>
      </c>
      <c r="F148" s="51">
        <f t="shared" si="14"/>
        <v>91377.303870088072</v>
      </c>
    </row>
    <row r="149" spans="1:6" x14ac:dyDescent="0.2">
      <c r="A149" s="36">
        <f t="shared" si="10"/>
        <v>12</v>
      </c>
      <c r="B149" s="36">
        <v>135</v>
      </c>
      <c r="C149" s="37">
        <f t="shared" si="11"/>
        <v>826.87735716283419</v>
      </c>
      <c r="D149" s="37">
        <f t="shared" si="13"/>
        <v>72.027282176060979</v>
      </c>
      <c r="E149" s="37">
        <f t="shared" si="12"/>
        <v>898.90463933889521</v>
      </c>
      <c r="F149" s="51">
        <f t="shared" si="14"/>
        <v>90550.426512925231</v>
      </c>
    </row>
    <row r="150" spans="1:6" x14ac:dyDescent="0.2">
      <c r="A150" s="36">
        <f t="shared" si="10"/>
        <v>12</v>
      </c>
      <c r="B150" s="36">
        <v>136</v>
      </c>
      <c r="C150" s="37">
        <f t="shared" si="11"/>
        <v>827.52913529817988</v>
      </c>
      <c r="D150" s="37">
        <f t="shared" si="13"/>
        <v>71.375504040715285</v>
      </c>
      <c r="E150" s="37">
        <f t="shared" si="12"/>
        <v>898.90463933889521</v>
      </c>
      <c r="F150" s="51">
        <f t="shared" si="14"/>
        <v>89722.897377627058</v>
      </c>
    </row>
    <row r="151" spans="1:6" x14ac:dyDescent="0.2">
      <c r="A151" s="36">
        <f t="shared" si="10"/>
        <v>12</v>
      </c>
      <c r="B151" s="36">
        <v>137</v>
      </c>
      <c r="C151" s="37">
        <f t="shared" si="11"/>
        <v>828.18142719138109</v>
      </c>
      <c r="D151" s="37">
        <f t="shared" si="13"/>
        <v>70.723212147514175</v>
      </c>
      <c r="E151" s="37">
        <f t="shared" si="12"/>
        <v>898.90463933889521</v>
      </c>
      <c r="F151" s="51">
        <f t="shared" si="14"/>
        <v>88894.715950435682</v>
      </c>
    </row>
    <row r="152" spans="1:6" x14ac:dyDescent="0.2">
      <c r="A152" s="36">
        <f t="shared" si="10"/>
        <v>12</v>
      </c>
      <c r="B152" s="36">
        <v>138</v>
      </c>
      <c r="C152" s="37">
        <f t="shared" si="11"/>
        <v>828.83423324740227</v>
      </c>
      <c r="D152" s="37">
        <f t="shared" si="13"/>
        <v>70.070406091492927</v>
      </c>
      <c r="E152" s="37">
        <f t="shared" si="12"/>
        <v>898.90463933889521</v>
      </c>
      <c r="F152" s="51">
        <f t="shared" si="14"/>
        <v>88065.881717188284</v>
      </c>
    </row>
    <row r="153" spans="1:6" x14ac:dyDescent="0.2">
      <c r="A153" s="36">
        <f t="shared" si="10"/>
        <v>12</v>
      </c>
      <c r="B153" s="36">
        <v>139</v>
      </c>
      <c r="C153" s="37">
        <f t="shared" si="11"/>
        <v>829.48755387152755</v>
      </c>
      <c r="D153" s="37">
        <f t="shared" si="13"/>
        <v>69.41708546736767</v>
      </c>
      <c r="E153" s="37">
        <f t="shared" si="12"/>
        <v>898.90463933889521</v>
      </c>
      <c r="F153" s="51">
        <f t="shared" si="14"/>
        <v>87236.394163316756</v>
      </c>
    </row>
    <row r="154" spans="1:6" x14ac:dyDescent="0.2">
      <c r="A154" s="36">
        <f t="shared" si="10"/>
        <v>12</v>
      </c>
      <c r="B154" s="36">
        <v>140</v>
      </c>
      <c r="C154" s="37">
        <f t="shared" si="11"/>
        <v>830.14138946936021</v>
      </c>
      <c r="D154" s="37">
        <f t="shared" si="13"/>
        <v>68.763249869535017</v>
      </c>
      <c r="E154" s="37">
        <f t="shared" si="12"/>
        <v>898.90463933889521</v>
      </c>
      <c r="F154" s="51">
        <f t="shared" si="14"/>
        <v>86406.252773847402</v>
      </c>
    </row>
    <row r="155" spans="1:6" x14ac:dyDescent="0.2">
      <c r="A155" s="36">
        <f t="shared" si="10"/>
        <v>12</v>
      </c>
      <c r="B155" s="36">
        <v>141</v>
      </c>
      <c r="C155" s="37">
        <f t="shared" si="11"/>
        <v>830.79574044682329</v>
      </c>
      <c r="D155" s="37">
        <f t="shared" si="13"/>
        <v>68.108898892071906</v>
      </c>
      <c r="E155" s="37">
        <f t="shared" si="12"/>
        <v>898.90463933889521</v>
      </c>
      <c r="F155" s="51">
        <f t="shared" si="14"/>
        <v>85575.457033400584</v>
      </c>
    </row>
    <row r="156" spans="1:6" x14ac:dyDescent="0.2">
      <c r="A156" s="36">
        <f t="shared" si="10"/>
        <v>12</v>
      </c>
      <c r="B156" s="36">
        <v>142</v>
      </c>
      <c r="C156" s="37">
        <f t="shared" si="11"/>
        <v>831.45060721015989</v>
      </c>
      <c r="D156" s="37">
        <f t="shared" si="13"/>
        <v>67.454032128735264</v>
      </c>
      <c r="E156" s="37">
        <f t="shared" si="12"/>
        <v>898.90463933889521</v>
      </c>
      <c r="F156" s="51">
        <f t="shared" si="14"/>
        <v>84744.006426190419</v>
      </c>
    </row>
    <row r="157" spans="1:6" x14ac:dyDescent="0.2">
      <c r="A157" s="36">
        <f t="shared" si="10"/>
        <v>12</v>
      </c>
      <c r="B157" s="36">
        <v>143</v>
      </c>
      <c r="C157" s="37">
        <f t="shared" si="11"/>
        <v>832.10599016593335</v>
      </c>
      <c r="D157" s="37">
        <f t="shared" si="13"/>
        <v>66.798649172961859</v>
      </c>
      <c r="E157" s="37">
        <f t="shared" si="12"/>
        <v>898.90463933889521</v>
      </c>
      <c r="F157" s="51">
        <f t="shared" si="14"/>
        <v>83911.900436024487</v>
      </c>
    </row>
    <row r="158" spans="1:6" x14ac:dyDescent="0.2">
      <c r="A158" s="36">
        <f t="shared" si="10"/>
        <v>12</v>
      </c>
      <c r="B158" s="36">
        <v>144</v>
      </c>
      <c r="C158" s="37">
        <f t="shared" si="11"/>
        <v>832.76188972102727</v>
      </c>
      <c r="D158" s="37">
        <f t="shared" si="13"/>
        <v>66.142749617867935</v>
      </c>
      <c r="E158" s="37">
        <f t="shared" si="12"/>
        <v>898.90463933889521</v>
      </c>
      <c r="F158" s="51">
        <f t="shared" si="14"/>
        <v>83079.138546303453</v>
      </c>
    </row>
    <row r="159" spans="1:6" x14ac:dyDescent="0.2">
      <c r="A159" s="36">
        <f t="shared" si="10"/>
        <v>13</v>
      </c>
      <c r="B159" s="36">
        <v>145</v>
      </c>
      <c r="C159" s="37">
        <f t="shared" si="11"/>
        <v>833.4183062826462</v>
      </c>
      <c r="D159" s="37">
        <f t="shared" si="13"/>
        <v>65.486333056249066</v>
      </c>
      <c r="E159" s="37">
        <f t="shared" si="12"/>
        <v>898.90463933889521</v>
      </c>
      <c r="F159" s="51">
        <f t="shared" si="14"/>
        <v>82245.720240020804</v>
      </c>
    </row>
    <row r="160" spans="1:6" x14ac:dyDescent="0.2">
      <c r="A160" s="36">
        <f t="shared" si="10"/>
        <v>13</v>
      </c>
      <c r="B160" s="36">
        <v>146</v>
      </c>
      <c r="C160" s="37">
        <f t="shared" si="11"/>
        <v>834.07524025831538</v>
      </c>
      <c r="D160" s="37">
        <f t="shared" si="13"/>
        <v>64.829399080579805</v>
      </c>
      <c r="E160" s="37">
        <f t="shared" si="12"/>
        <v>898.90463933889521</v>
      </c>
      <c r="F160" s="51">
        <f t="shared" si="14"/>
        <v>81411.644999762488</v>
      </c>
    </row>
    <row r="161" spans="1:6" x14ac:dyDescent="0.2">
      <c r="A161" s="36">
        <f t="shared" si="10"/>
        <v>13</v>
      </c>
      <c r="B161" s="36">
        <v>147</v>
      </c>
      <c r="C161" s="37">
        <f t="shared" si="11"/>
        <v>834.73269205588167</v>
      </c>
      <c r="D161" s="37">
        <f t="shared" si="13"/>
        <v>64.171947283013495</v>
      </c>
      <c r="E161" s="37">
        <f t="shared" si="12"/>
        <v>898.90463933889521</v>
      </c>
      <c r="F161" s="51">
        <f t="shared" si="14"/>
        <v>80576.912307706603</v>
      </c>
    </row>
    <row r="162" spans="1:6" x14ac:dyDescent="0.2">
      <c r="A162" s="36">
        <f t="shared" si="10"/>
        <v>13</v>
      </c>
      <c r="B162" s="36">
        <v>148</v>
      </c>
      <c r="C162" s="37">
        <f t="shared" si="11"/>
        <v>835.39066208351323</v>
      </c>
      <c r="D162" s="37">
        <f t="shared" si="13"/>
        <v>63.513977255382017</v>
      </c>
      <c r="E162" s="37">
        <f t="shared" si="12"/>
        <v>898.90463933889521</v>
      </c>
      <c r="F162" s="51">
        <f t="shared" si="14"/>
        <v>79741.521645623085</v>
      </c>
    </row>
    <row r="163" spans="1:6" x14ac:dyDescent="0.2">
      <c r="A163" s="36">
        <f t="shared" si="10"/>
        <v>13</v>
      </c>
      <c r="B163" s="36">
        <v>149</v>
      </c>
      <c r="C163" s="37">
        <f t="shared" si="11"/>
        <v>836.04915074969972</v>
      </c>
      <c r="D163" s="37">
        <f t="shared" si="13"/>
        <v>62.855488589195481</v>
      </c>
      <c r="E163" s="37">
        <f t="shared" si="12"/>
        <v>898.90463933889521</v>
      </c>
      <c r="F163" s="51">
        <f t="shared" si="14"/>
        <v>78905.472494873378</v>
      </c>
    </row>
    <row r="164" spans="1:6" x14ac:dyDescent="0.2">
      <c r="A164" s="36">
        <f t="shared" si="10"/>
        <v>13</v>
      </c>
      <c r="B164" s="36">
        <v>150</v>
      </c>
      <c r="C164" s="37">
        <f t="shared" si="11"/>
        <v>836.7081584632532</v>
      </c>
      <c r="D164" s="37">
        <f t="shared" si="13"/>
        <v>62.196480875642031</v>
      </c>
      <c r="E164" s="37">
        <f t="shared" si="12"/>
        <v>898.90463933889521</v>
      </c>
      <c r="F164" s="51">
        <f t="shared" si="14"/>
        <v>78068.764336410124</v>
      </c>
    </row>
    <row r="165" spans="1:6" x14ac:dyDescent="0.2">
      <c r="A165" s="36">
        <f t="shared" si="10"/>
        <v>13</v>
      </c>
      <c r="B165" s="36">
        <v>151</v>
      </c>
      <c r="C165" s="37">
        <f t="shared" si="11"/>
        <v>837.36768563330759</v>
      </c>
      <c r="D165" s="37">
        <f t="shared" si="13"/>
        <v>61.536953705587578</v>
      </c>
      <c r="E165" s="37">
        <f t="shared" si="12"/>
        <v>898.90463933889521</v>
      </c>
      <c r="F165" s="51">
        <f t="shared" si="14"/>
        <v>77231.39665077682</v>
      </c>
    </row>
    <row r="166" spans="1:6" x14ac:dyDescent="0.2">
      <c r="A166" s="36">
        <f t="shared" si="10"/>
        <v>13</v>
      </c>
      <c r="B166" s="36">
        <v>152</v>
      </c>
      <c r="C166" s="37">
        <f t="shared" si="11"/>
        <v>838.02773266931968</v>
      </c>
      <c r="D166" s="37">
        <f t="shared" si="13"/>
        <v>60.876906669575519</v>
      </c>
      <c r="E166" s="37">
        <f t="shared" si="12"/>
        <v>898.90463933889521</v>
      </c>
      <c r="F166" s="51">
        <f t="shared" si="14"/>
        <v>76393.368918107502</v>
      </c>
    </row>
    <row r="167" spans="1:6" x14ac:dyDescent="0.2">
      <c r="A167" s="36">
        <f t="shared" si="10"/>
        <v>13</v>
      </c>
      <c r="B167" s="36">
        <v>153</v>
      </c>
      <c r="C167" s="37">
        <f t="shared" si="11"/>
        <v>838.68829998106867</v>
      </c>
      <c r="D167" s="37">
        <f t="shared" si="13"/>
        <v>60.216339357826492</v>
      </c>
      <c r="E167" s="37">
        <f t="shared" si="12"/>
        <v>898.90463933889521</v>
      </c>
      <c r="F167" s="51">
        <f t="shared" si="14"/>
        <v>75554.68061812644</v>
      </c>
    </row>
    <row r="168" spans="1:6" x14ac:dyDescent="0.2">
      <c r="A168" s="36">
        <f t="shared" si="10"/>
        <v>13</v>
      </c>
      <c r="B168" s="36">
        <v>154</v>
      </c>
      <c r="C168" s="37">
        <f t="shared" si="11"/>
        <v>839.34938797865709</v>
      </c>
      <c r="D168" s="37">
        <f t="shared" si="13"/>
        <v>59.555251360238167</v>
      </c>
      <c r="E168" s="37">
        <f t="shared" si="12"/>
        <v>898.90463933889521</v>
      </c>
      <c r="F168" s="51">
        <f t="shared" si="14"/>
        <v>74715.331230147785</v>
      </c>
    </row>
    <row r="169" spans="1:6" x14ac:dyDescent="0.2">
      <c r="A169" s="36">
        <f t="shared" si="10"/>
        <v>13</v>
      </c>
      <c r="B169" s="36">
        <v>155</v>
      </c>
      <c r="C169" s="37">
        <f t="shared" si="11"/>
        <v>840.01099707251035</v>
      </c>
      <c r="D169" s="37">
        <f t="shared" si="13"/>
        <v>58.893642266384909</v>
      </c>
      <c r="E169" s="37">
        <f t="shared" si="12"/>
        <v>898.90463933889521</v>
      </c>
      <c r="F169" s="51">
        <f t="shared" si="14"/>
        <v>73875.320233075268</v>
      </c>
    </row>
    <row r="170" spans="1:6" x14ac:dyDescent="0.2">
      <c r="A170" s="36">
        <f t="shared" si="10"/>
        <v>13</v>
      </c>
      <c r="B170" s="36">
        <v>156</v>
      </c>
      <c r="C170" s="37">
        <f t="shared" si="11"/>
        <v>840.67312767337762</v>
      </c>
      <c r="D170" s="37">
        <f t="shared" si="13"/>
        <v>58.231511665517594</v>
      </c>
      <c r="E170" s="37">
        <f t="shared" si="12"/>
        <v>898.90463933889521</v>
      </c>
      <c r="F170" s="51">
        <f t="shared" si="14"/>
        <v>73034.647105401891</v>
      </c>
    </row>
    <row r="171" spans="1:6" x14ac:dyDescent="0.2">
      <c r="A171" s="36">
        <f t="shared" si="10"/>
        <v>14</v>
      </c>
      <c r="B171" s="36">
        <v>157</v>
      </c>
      <c r="C171" s="37">
        <f t="shared" si="11"/>
        <v>841.33578019233187</v>
      </c>
      <c r="D171" s="37">
        <f t="shared" si="13"/>
        <v>57.568859146563341</v>
      </c>
      <c r="E171" s="37">
        <f t="shared" si="12"/>
        <v>898.90463933889521</v>
      </c>
      <c r="F171" s="51">
        <f t="shared" si="14"/>
        <v>72193.311325209565</v>
      </c>
    </row>
    <row r="172" spans="1:6" x14ac:dyDescent="0.2">
      <c r="A172" s="36">
        <f t="shared" si="10"/>
        <v>14</v>
      </c>
      <c r="B172" s="36">
        <v>158</v>
      </c>
      <c r="C172" s="37">
        <f t="shared" si="11"/>
        <v>841.99895504076994</v>
      </c>
      <c r="D172" s="37">
        <f t="shared" si="13"/>
        <v>56.90568429812523</v>
      </c>
      <c r="E172" s="37">
        <f t="shared" si="12"/>
        <v>898.90463933889521</v>
      </c>
      <c r="F172" s="51">
        <f t="shared" si="14"/>
        <v>71351.312370168802</v>
      </c>
    </row>
    <row r="173" spans="1:6" x14ac:dyDescent="0.2">
      <c r="A173" s="36">
        <f t="shared" si="10"/>
        <v>14</v>
      </c>
      <c r="B173" s="36">
        <v>159</v>
      </c>
      <c r="C173" s="37">
        <f t="shared" si="11"/>
        <v>842.66265263041316</v>
      </c>
      <c r="D173" s="37">
        <f t="shared" si="13"/>
        <v>56.241986708482052</v>
      </c>
      <c r="E173" s="37">
        <f t="shared" si="12"/>
        <v>898.90463933889521</v>
      </c>
      <c r="F173" s="51">
        <f t="shared" si="14"/>
        <v>70508.649717538385</v>
      </c>
    </row>
    <row r="174" spans="1:6" x14ac:dyDescent="0.2">
      <c r="A174" s="36">
        <f t="shared" si="10"/>
        <v>14</v>
      </c>
      <c r="B174" s="36">
        <v>160</v>
      </c>
      <c r="C174" s="37">
        <f t="shared" si="11"/>
        <v>843.32687337330708</v>
      </c>
      <c r="D174" s="37">
        <f t="shared" si="13"/>
        <v>55.577765965588071</v>
      </c>
      <c r="E174" s="37">
        <f t="shared" si="12"/>
        <v>898.90463933889521</v>
      </c>
      <c r="F174" s="51">
        <f t="shared" si="14"/>
        <v>69665.322844165072</v>
      </c>
    </row>
    <row r="175" spans="1:6" x14ac:dyDescent="0.2">
      <c r="A175" s="36">
        <f t="shared" si="10"/>
        <v>14</v>
      </c>
      <c r="B175" s="36">
        <v>161</v>
      </c>
      <c r="C175" s="37">
        <f t="shared" si="11"/>
        <v>843.99161768182239</v>
      </c>
      <c r="D175" s="37">
        <f t="shared" si="13"/>
        <v>54.913021657072761</v>
      </c>
      <c r="E175" s="37">
        <f t="shared" si="12"/>
        <v>898.90463933889521</v>
      </c>
      <c r="F175" s="51">
        <f t="shared" si="14"/>
        <v>68821.331226483249</v>
      </c>
    </row>
    <row r="176" spans="1:6" x14ac:dyDescent="0.2">
      <c r="A176" s="36">
        <f t="shared" si="10"/>
        <v>14</v>
      </c>
      <c r="B176" s="36">
        <v>162</v>
      </c>
      <c r="C176" s="37">
        <f t="shared" si="11"/>
        <v>844.65688596865471</v>
      </c>
      <c r="D176" s="37">
        <f t="shared" si="13"/>
        <v>54.247753370240559</v>
      </c>
      <c r="E176" s="37">
        <f t="shared" si="12"/>
        <v>898.90463933889521</v>
      </c>
      <c r="F176" s="51">
        <f t="shared" si="14"/>
        <v>67976.674340514597</v>
      </c>
    </row>
    <row r="177" spans="1:6" x14ac:dyDescent="0.2">
      <c r="A177" s="36">
        <f t="shared" si="10"/>
        <v>14</v>
      </c>
      <c r="B177" s="36">
        <v>163</v>
      </c>
      <c r="C177" s="37">
        <f t="shared" si="11"/>
        <v>845.32267864682467</v>
      </c>
      <c r="D177" s="37">
        <f t="shared" si="13"/>
        <v>53.581960692070595</v>
      </c>
      <c r="E177" s="37">
        <f t="shared" si="12"/>
        <v>898.90463933889521</v>
      </c>
      <c r="F177" s="51">
        <f t="shared" si="14"/>
        <v>67131.351661867768</v>
      </c>
    </row>
    <row r="178" spans="1:6" x14ac:dyDescent="0.2">
      <c r="A178" s="36">
        <f t="shared" si="10"/>
        <v>14</v>
      </c>
      <c r="B178" s="36">
        <v>164</v>
      </c>
      <c r="C178" s="37">
        <f t="shared" si="11"/>
        <v>845.98899612967875</v>
      </c>
      <c r="D178" s="37">
        <f t="shared" si="13"/>
        <v>52.915643209216412</v>
      </c>
      <c r="E178" s="37">
        <f t="shared" si="12"/>
        <v>898.90463933889521</v>
      </c>
      <c r="F178" s="51">
        <f t="shared" si="14"/>
        <v>66285.362665738096</v>
      </c>
    </row>
    <row r="179" spans="1:6" x14ac:dyDescent="0.2">
      <c r="A179" s="36">
        <f t="shared" si="10"/>
        <v>14</v>
      </c>
      <c r="B179" s="36">
        <v>165</v>
      </c>
      <c r="C179" s="37">
        <f t="shared" si="11"/>
        <v>846.65583883088948</v>
      </c>
      <c r="D179" s="37">
        <f t="shared" si="13"/>
        <v>52.248800508005772</v>
      </c>
      <c r="E179" s="37">
        <f t="shared" si="12"/>
        <v>898.90463933889521</v>
      </c>
      <c r="F179" s="51">
        <f t="shared" si="14"/>
        <v>65438.706826907204</v>
      </c>
    </row>
    <row r="180" spans="1:6" x14ac:dyDescent="0.2">
      <c r="A180" s="36">
        <f t="shared" si="10"/>
        <v>14</v>
      </c>
      <c r="B180" s="36">
        <v>166</v>
      </c>
      <c r="C180" s="37">
        <f t="shared" si="11"/>
        <v>847.32320716445486</v>
      </c>
      <c r="D180" s="37">
        <f t="shared" si="13"/>
        <v>51.581432174440351</v>
      </c>
      <c r="E180" s="37">
        <f t="shared" si="12"/>
        <v>898.90463933889521</v>
      </c>
      <c r="F180" s="51">
        <f t="shared" si="14"/>
        <v>64591.383619742752</v>
      </c>
    </row>
    <row r="181" spans="1:6" x14ac:dyDescent="0.2">
      <c r="A181" s="36">
        <f t="shared" si="10"/>
        <v>14</v>
      </c>
      <c r="B181" s="36">
        <v>167</v>
      </c>
      <c r="C181" s="37">
        <f t="shared" si="11"/>
        <v>847.99110154469975</v>
      </c>
      <c r="D181" s="37">
        <f t="shared" si="13"/>
        <v>50.913537794195484</v>
      </c>
      <c r="E181" s="37">
        <f t="shared" si="12"/>
        <v>898.90463933889521</v>
      </c>
      <c r="F181" s="51">
        <f t="shared" si="14"/>
        <v>63743.392518198052</v>
      </c>
    </row>
    <row r="182" spans="1:6" x14ac:dyDescent="0.2">
      <c r="A182" s="36">
        <f t="shared" si="10"/>
        <v>14</v>
      </c>
      <c r="B182" s="36">
        <v>168</v>
      </c>
      <c r="C182" s="37">
        <f t="shared" si="11"/>
        <v>848.65952238627528</v>
      </c>
      <c r="D182" s="37">
        <f t="shared" si="13"/>
        <v>50.245116952619938</v>
      </c>
      <c r="E182" s="37">
        <f t="shared" si="12"/>
        <v>898.90463933889521</v>
      </c>
      <c r="F182" s="51">
        <f t="shared" si="14"/>
        <v>62894.732995811777</v>
      </c>
    </row>
    <row r="183" spans="1:6" x14ac:dyDescent="0.2">
      <c r="A183" s="36">
        <f t="shared" si="10"/>
        <v>15</v>
      </c>
      <c r="B183" s="36">
        <v>169</v>
      </c>
      <c r="C183" s="37">
        <f t="shared" si="11"/>
        <v>849.32847010415958</v>
      </c>
      <c r="D183" s="37">
        <f t="shared" si="13"/>
        <v>49.576169234735616</v>
      </c>
      <c r="E183" s="37">
        <f t="shared" si="12"/>
        <v>898.90463933889521</v>
      </c>
      <c r="F183" s="51">
        <f t="shared" si="14"/>
        <v>62045.404525707614</v>
      </c>
    </row>
    <row r="184" spans="1:6" x14ac:dyDescent="0.2">
      <c r="A184" s="36">
        <f t="shared" si="10"/>
        <v>15</v>
      </c>
      <c r="B184" s="36">
        <v>170</v>
      </c>
      <c r="C184" s="37">
        <f t="shared" si="11"/>
        <v>849.99794511365792</v>
      </c>
      <c r="D184" s="37">
        <f t="shared" si="13"/>
        <v>48.906694225237338</v>
      </c>
      <c r="E184" s="37">
        <f t="shared" si="12"/>
        <v>898.90463933889521</v>
      </c>
      <c r="F184" s="51">
        <f t="shared" si="14"/>
        <v>61195.406580593954</v>
      </c>
    </row>
    <row r="185" spans="1:6" x14ac:dyDescent="0.2">
      <c r="A185" s="36">
        <f t="shared" si="10"/>
        <v>15</v>
      </c>
      <c r="B185" s="36">
        <v>171</v>
      </c>
      <c r="C185" s="37">
        <f t="shared" si="11"/>
        <v>850.66794783040268</v>
      </c>
      <c r="D185" s="37">
        <f t="shared" si="13"/>
        <v>48.236691508492541</v>
      </c>
      <c r="E185" s="37">
        <f t="shared" si="12"/>
        <v>898.90463933889521</v>
      </c>
      <c r="F185" s="51">
        <f t="shared" si="14"/>
        <v>60344.738632763554</v>
      </c>
    </row>
    <row r="186" spans="1:6" x14ac:dyDescent="0.2">
      <c r="A186" s="36">
        <f t="shared" si="10"/>
        <v>15</v>
      </c>
      <c r="B186" s="36">
        <v>172</v>
      </c>
      <c r="C186" s="37">
        <f t="shared" si="11"/>
        <v>851.33847867035411</v>
      </c>
      <c r="D186" s="37">
        <f t="shared" si="13"/>
        <v>47.566160668541073</v>
      </c>
      <c r="E186" s="37">
        <f t="shared" si="12"/>
        <v>898.90463933889521</v>
      </c>
      <c r="F186" s="51">
        <f t="shared" si="14"/>
        <v>59493.4001540932</v>
      </c>
    </row>
    <row r="187" spans="1:6" x14ac:dyDescent="0.2">
      <c r="A187" s="36">
        <f t="shared" si="10"/>
        <v>15</v>
      </c>
      <c r="B187" s="36">
        <v>173</v>
      </c>
      <c r="C187" s="37">
        <f t="shared" si="11"/>
        <v>852.00953804980031</v>
      </c>
      <c r="D187" s="37">
        <f t="shared" si="13"/>
        <v>46.895101289094875</v>
      </c>
      <c r="E187" s="37">
        <f t="shared" si="12"/>
        <v>898.90463933889521</v>
      </c>
      <c r="F187" s="51">
        <f t="shared" si="14"/>
        <v>58641.390616043398</v>
      </c>
    </row>
    <row r="188" spans="1:6" x14ac:dyDescent="0.2">
      <c r="A188" s="36">
        <f t="shared" si="10"/>
        <v>15</v>
      </c>
      <c r="B188" s="36">
        <v>174</v>
      </c>
      <c r="C188" s="37">
        <f t="shared" si="11"/>
        <v>852.6811263853574</v>
      </c>
      <c r="D188" s="37">
        <f t="shared" si="13"/>
        <v>46.223512953537764</v>
      </c>
      <c r="E188" s="37">
        <f t="shared" si="12"/>
        <v>898.90463933889521</v>
      </c>
      <c r="F188" s="51">
        <f t="shared" si="14"/>
        <v>57788.709489658038</v>
      </c>
    </row>
    <row r="189" spans="1:6" x14ac:dyDescent="0.2">
      <c r="A189" s="36">
        <f t="shared" si="10"/>
        <v>15</v>
      </c>
      <c r="B189" s="36">
        <v>175</v>
      </c>
      <c r="C189" s="37">
        <f t="shared" si="11"/>
        <v>853.35324409397003</v>
      </c>
      <c r="D189" s="37">
        <f t="shared" si="13"/>
        <v>45.551395244925175</v>
      </c>
      <c r="E189" s="37">
        <f t="shared" si="12"/>
        <v>898.90463933889521</v>
      </c>
      <c r="F189" s="51">
        <f t="shared" si="14"/>
        <v>56935.356245564071</v>
      </c>
    </row>
    <row r="190" spans="1:6" x14ac:dyDescent="0.2">
      <c r="A190" s="36">
        <f t="shared" si="10"/>
        <v>15</v>
      </c>
      <c r="B190" s="36">
        <v>176</v>
      </c>
      <c r="C190" s="37">
        <f t="shared" si="11"/>
        <v>854.02589159291131</v>
      </c>
      <c r="D190" s="37">
        <f t="shared" si="13"/>
        <v>44.878747745983887</v>
      </c>
      <c r="E190" s="37">
        <f t="shared" si="12"/>
        <v>898.90463933889521</v>
      </c>
      <c r="F190" s="51">
        <f t="shared" si="14"/>
        <v>56081.330353971163</v>
      </c>
    </row>
    <row r="191" spans="1:6" x14ac:dyDescent="0.2">
      <c r="A191" s="36">
        <f t="shared" si="10"/>
        <v>15</v>
      </c>
      <c r="B191" s="36">
        <v>177</v>
      </c>
      <c r="C191" s="37">
        <f t="shared" si="11"/>
        <v>854.69906929978345</v>
      </c>
      <c r="D191" s="37">
        <f t="shared" si="13"/>
        <v>44.205570039111748</v>
      </c>
      <c r="E191" s="37">
        <f t="shared" si="12"/>
        <v>898.90463933889521</v>
      </c>
      <c r="F191" s="51">
        <f t="shared" si="14"/>
        <v>55226.631284671377</v>
      </c>
    </row>
    <row r="192" spans="1:6" x14ac:dyDescent="0.2">
      <c r="A192" s="36">
        <f t="shared" si="10"/>
        <v>15</v>
      </c>
      <c r="B192" s="36">
        <v>178</v>
      </c>
      <c r="C192" s="37">
        <f t="shared" si="11"/>
        <v>855.3727776325178</v>
      </c>
      <c r="D192" s="37">
        <f t="shared" si="13"/>
        <v>43.531861706377448</v>
      </c>
      <c r="E192" s="37">
        <f t="shared" si="12"/>
        <v>898.90463933889521</v>
      </c>
      <c r="F192" s="51">
        <f t="shared" si="14"/>
        <v>54371.25850703886</v>
      </c>
    </row>
    <row r="193" spans="1:6" x14ac:dyDescent="0.2">
      <c r="A193" s="36">
        <f t="shared" si="10"/>
        <v>15</v>
      </c>
      <c r="B193" s="36">
        <v>179</v>
      </c>
      <c r="C193" s="37">
        <f t="shared" si="11"/>
        <v>856.04701700937494</v>
      </c>
      <c r="D193" s="37">
        <f t="shared" si="13"/>
        <v>42.857622329520254</v>
      </c>
      <c r="E193" s="37">
        <f t="shared" si="12"/>
        <v>898.90463933889521</v>
      </c>
      <c r="F193" s="51">
        <f t="shared" si="14"/>
        <v>53515.211490029484</v>
      </c>
    </row>
    <row r="194" spans="1:6" x14ac:dyDescent="0.2">
      <c r="A194" s="36">
        <f t="shared" si="10"/>
        <v>15</v>
      </c>
      <c r="B194" s="36">
        <v>180</v>
      </c>
      <c r="C194" s="37">
        <f t="shared" si="11"/>
        <v>856.7217878489455</v>
      </c>
      <c r="D194" s="37">
        <f t="shared" si="13"/>
        <v>42.182851489949741</v>
      </c>
      <c r="E194" s="37">
        <f t="shared" si="12"/>
        <v>898.90463933889521</v>
      </c>
      <c r="F194" s="51">
        <f t="shared" si="14"/>
        <v>52658.489702180537</v>
      </c>
    </row>
    <row r="195" spans="1:6" x14ac:dyDescent="0.2">
      <c r="A195" s="36">
        <f t="shared" si="10"/>
        <v>16</v>
      </c>
      <c r="B195" s="36">
        <v>181</v>
      </c>
      <c r="C195" s="37">
        <f t="shared" si="11"/>
        <v>857.39709057014966</v>
      </c>
      <c r="D195" s="37">
        <f t="shared" si="13"/>
        <v>41.507548768745515</v>
      </c>
      <c r="E195" s="37">
        <f t="shared" si="12"/>
        <v>898.90463933889521</v>
      </c>
      <c r="F195" s="51">
        <f t="shared" si="14"/>
        <v>51801.092611610387</v>
      </c>
    </row>
    <row r="196" spans="1:6" x14ac:dyDescent="0.2">
      <c r="A196" s="36">
        <f t="shared" si="10"/>
        <v>16</v>
      </c>
      <c r="B196" s="36">
        <v>182</v>
      </c>
      <c r="C196" s="37">
        <f t="shared" si="11"/>
        <v>858.07292559223822</v>
      </c>
      <c r="D196" s="37">
        <f t="shared" si="13"/>
        <v>40.831713746657002</v>
      </c>
      <c r="E196" s="37">
        <f t="shared" si="12"/>
        <v>898.90463933889521</v>
      </c>
      <c r="F196" s="51">
        <f t="shared" si="14"/>
        <v>50943.019686018146</v>
      </c>
    </row>
    <row r="197" spans="1:6" x14ac:dyDescent="0.2">
      <c r="A197" s="36">
        <f t="shared" si="10"/>
        <v>16</v>
      </c>
      <c r="B197" s="36">
        <v>183</v>
      </c>
      <c r="C197" s="37">
        <f t="shared" si="11"/>
        <v>858.74929333479213</v>
      </c>
      <c r="D197" s="37">
        <f t="shared" si="13"/>
        <v>40.15534600410313</v>
      </c>
      <c r="E197" s="37">
        <f t="shared" si="12"/>
        <v>898.90463933889521</v>
      </c>
      <c r="F197" s="51">
        <f t="shared" si="14"/>
        <v>50084.270392683356</v>
      </c>
    </row>
    <row r="198" spans="1:6" x14ac:dyDescent="0.2">
      <c r="A198" s="36">
        <f t="shared" si="10"/>
        <v>16</v>
      </c>
      <c r="B198" s="36">
        <v>184</v>
      </c>
      <c r="C198" s="37">
        <f t="shared" si="11"/>
        <v>859.42619421772304</v>
      </c>
      <c r="D198" s="37">
        <f t="shared" si="13"/>
        <v>39.478445121172122</v>
      </c>
      <c r="E198" s="37">
        <f t="shared" si="12"/>
        <v>898.90463933889521</v>
      </c>
      <c r="F198" s="51">
        <f t="shared" si="14"/>
        <v>49224.844198465631</v>
      </c>
    </row>
    <row r="199" spans="1:6" x14ac:dyDescent="0.2">
      <c r="A199" s="36">
        <f t="shared" si="10"/>
        <v>16</v>
      </c>
      <c r="B199" s="36">
        <v>185</v>
      </c>
      <c r="C199" s="37">
        <f t="shared" si="11"/>
        <v>860.103628661274</v>
      </c>
      <c r="D199" s="37">
        <f t="shared" si="13"/>
        <v>38.801010677621179</v>
      </c>
      <c r="E199" s="37">
        <f t="shared" si="12"/>
        <v>898.90463933889521</v>
      </c>
      <c r="F199" s="51">
        <f t="shared" si="14"/>
        <v>48364.740569804359</v>
      </c>
    </row>
    <row r="200" spans="1:6" x14ac:dyDescent="0.2">
      <c r="A200" s="36">
        <f t="shared" si="10"/>
        <v>16</v>
      </c>
      <c r="B200" s="36">
        <v>186</v>
      </c>
      <c r="C200" s="37">
        <f t="shared" si="11"/>
        <v>860.78159708601891</v>
      </c>
      <c r="D200" s="37">
        <f t="shared" si="13"/>
        <v>38.123042252876282</v>
      </c>
      <c r="E200" s="37">
        <f t="shared" si="12"/>
        <v>898.90463933889521</v>
      </c>
      <c r="F200" s="51">
        <f t="shared" si="14"/>
        <v>47503.958972718341</v>
      </c>
    </row>
    <row r="201" spans="1:6" x14ac:dyDescent="0.2">
      <c r="A201" s="36">
        <f t="shared" si="10"/>
        <v>16</v>
      </c>
      <c r="B201" s="36">
        <v>187</v>
      </c>
      <c r="C201" s="37">
        <f t="shared" si="11"/>
        <v>861.46009991286337</v>
      </c>
      <c r="D201" s="37">
        <f t="shared" si="13"/>
        <v>37.444539426031874</v>
      </c>
      <c r="E201" s="37">
        <f t="shared" si="12"/>
        <v>898.90463933889521</v>
      </c>
      <c r="F201" s="51">
        <f t="shared" si="14"/>
        <v>46642.498872805474</v>
      </c>
    </row>
    <row r="202" spans="1:6" x14ac:dyDescent="0.2">
      <c r="A202" s="36">
        <f t="shared" si="10"/>
        <v>16</v>
      </c>
      <c r="B202" s="36">
        <v>188</v>
      </c>
      <c r="C202" s="37">
        <f t="shared" si="11"/>
        <v>862.13913756304453</v>
      </c>
      <c r="D202" s="37">
        <f t="shared" si="13"/>
        <v>36.765501775850638</v>
      </c>
      <c r="E202" s="37">
        <f t="shared" si="12"/>
        <v>898.90463933889521</v>
      </c>
      <c r="F202" s="51">
        <f t="shared" si="14"/>
        <v>45780.359735242433</v>
      </c>
    </row>
    <row r="203" spans="1:6" x14ac:dyDescent="0.2">
      <c r="A203" s="36">
        <f t="shared" si="10"/>
        <v>16</v>
      </c>
      <c r="B203" s="36">
        <v>189</v>
      </c>
      <c r="C203" s="37">
        <f t="shared" si="11"/>
        <v>862.81871045813205</v>
      </c>
      <c r="D203" s="37">
        <f t="shared" si="13"/>
        <v>36.085928880763213</v>
      </c>
      <c r="E203" s="37">
        <f t="shared" si="12"/>
        <v>898.90463933889521</v>
      </c>
      <c r="F203" s="51">
        <f t="shared" si="14"/>
        <v>44917.541024784303</v>
      </c>
    </row>
    <row r="204" spans="1:6" x14ac:dyDescent="0.2">
      <c r="A204" s="36">
        <f t="shared" si="10"/>
        <v>16</v>
      </c>
      <c r="B204" s="36">
        <v>190</v>
      </c>
      <c r="C204" s="37">
        <f t="shared" si="11"/>
        <v>863.49881902002721</v>
      </c>
      <c r="D204" s="37">
        <f t="shared" si="13"/>
        <v>35.405820318867939</v>
      </c>
      <c r="E204" s="37">
        <f t="shared" si="12"/>
        <v>898.90463933889521</v>
      </c>
      <c r="F204" s="51">
        <f t="shared" si="14"/>
        <v>44054.042205764279</v>
      </c>
    </row>
    <row r="205" spans="1:6" x14ac:dyDescent="0.2">
      <c r="A205" s="36">
        <f t="shared" si="10"/>
        <v>16</v>
      </c>
      <c r="B205" s="36">
        <v>191</v>
      </c>
      <c r="C205" s="37">
        <f t="shared" si="11"/>
        <v>864.17946367096465</v>
      </c>
      <c r="D205" s="37">
        <f t="shared" si="13"/>
        <v>34.725175667930607</v>
      </c>
      <c r="E205" s="37">
        <f t="shared" si="12"/>
        <v>898.90463933889521</v>
      </c>
      <c r="F205" s="51">
        <f t="shared" si="14"/>
        <v>43189.862742093312</v>
      </c>
    </row>
    <row r="206" spans="1:6" x14ac:dyDescent="0.2">
      <c r="A206" s="36">
        <f t="shared" si="10"/>
        <v>16</v>
      </c>
      <c r="B206" s="36">
        <v>192</v>
      </c>
      <c r="C206" s="37">
        <f t="shared" si="11"/>
        <v>864.86064483351106</v>
      </c>
      <c r="D206" s="37">
        <f t="shared" si="13"/>
        <v>34.04399450538417</v>
      </c>
      <c r="E206" s="37">
        <f t="shared" si="12"/>
        <v>898.90463933889521</v>
      </c>
      <c r="F206" s="51">
        <f t="shared" si="14"/>
        <v>42325.002097259799</v>
      </c>
    </row>
    <row r="207" spans="1:6" x14ac:dyDescent="0.2">
      <c r="A207" s="36">
        <f t="shared" ref="A207:A270" si="15">ROUNDUP(B207/12,0)</f>
        <v>17</v>
      </c>
      <c r="B207" s="36">
        <v>193</v>
      </c>
      <c r="C207" s="37">
        <f t="shared" ref="C207:C270" si="16">E207-D207</f>
        <v>865.5423629305667</v>
      </c>
      <c r="D207" s="37">
        <f t="shared" si="13"/>
        <v>33.362276408328505</v>
      </c>
      <c r="E207" s="37">
        <f t="shared" ref="E207:E270" si="17">H$5</f>
        <v>898.90463933889521</v>
      </c>
      <c r="F207" s="51">
        <f t="shared" si="14"/>
        <v>41459.459734329233</v>
      </c>
    </row>
    <row r="208" spans="1:6" x14ac:dyDescent="0.2">
      <c r="A208" s="36">
        <f t="shared" si="15"/>
        <v>17</v>
      </c>
      <c r="B208" s="36">
        <v>194</v>
      </c>
      <c r="C208" s="37">
        <f t="shared" si="16"/>
        <v>866.22461838536503</v>
      </c>
      <c r="D208" s="37">
        <f t="shared" ref="D208:D271" si="18">D$10*F207</f>
        <v>32.680020953530153</v>
      </c>
      <c r="E208" s="37">
        <f t="shared" si="17"/>
        <v>898.90463933889521</v>
      </c>
      <c r="F208" s="51">
        <f t="shared" ref="F208:F271" si="19">F207-C208</f>
        <v>40593.235115943869</v>
      </c>
    </row>
    <row r="209" spans="1:6" x14ac:dyDescent="0.2">
      <c r="A209" s="36">
        <f t="shared" si="15"/>
        <v>17</v>
      </c>
      <c r="B209" s="36">
        <v>195</v>
      </c>
      <c r="C209" s="37">
        <f t="shared" si="16"/>
        <v>866.90741162147322</v>
      </c>
      <c r="D209" s="37">
        <f t="shared" si="18"/>
        <v>31.997227717422021</v>
      </c>
      <c r="E209" s="37">
        <f t="shared" si="17"/>
        <v>898.90463933889521</v>
      </c>
      <c r="F209" s="51">
        <f t="shared" si="19"/>
        <v>39726.327704322393</v>
      </c>
    </row>
    <row r="210" spans="1:6" x14ac:dyDescent="0.2">
      <c r="A210" s="36">
        <f t="shared" si="15"/>
        <v>17</v>
      </c>
      <c r="B210" s="36">
        <v>196</v>
      </c>
      <c r="C210" s="37">
        <f t="shared" si="16"/>
        <v>867.59074306279206</v>
      </c>
      <c r="D210" s="37">
        <f t="shared" si="18"/>
        <v>31.313896276103161</v>
      </c>
      <c r="E210" s="37">
        <f t="shared" si="17"/>
        <v>898.90463933889521</v>
      </c>
      <c r="F210" s="51">
        <f t="shared" si="19"/>
        <v>38858.736961259601</v>
      </c>
    </row>
    <row r="211" spans="1:6" x14ac:dyDescent="0.2">
      <c r="A211" s="36">
        <f t="shared" si="15"/>
        <v>17</v>
      </c>
      <c r="B211" s="36">
        <v>197</v>
      </c>
      <c r="C211" s="37">
        <f t="shared" si="16"/>
        <v>868.27461313355673</v>
      </c>
      <c r="D211" s="37">
        <f t="shared" si="18"/>
        <v>30.630026205338488</v>
      </c>
      <c r="E211" s="37">
        <f t="shared" si="17"/>
        <v>898.90463933889521</v>
      </c>
      <c r="F211" s="51">
        <f t="shared" si="19"/>
        <v>37990.462348126042</v>
      </c>
    </row>
    <row r="212" spans="1:6" x14ac:dyDescent="0.2">
      <c r="A212" s="36">
        <f t="shared" si="15"/>
        <v>17</v>
      </c>
      <c r="B212" s="36">
        <v>198</v>
      </c>
      <c r="C212" s="37">
        <f t="shared" si="16"/>
        <v>868.95902225833674</v>
      </c>
      <c r="D212" s="37">
        <f t="shared" si="18"/>
        <v>29.945617080558513</v>
      </c>
      <c r="E212" s="37">
        <f t="shared" si="17"/>
        <v>898.90463933889521</v>
      </c>
      <c r="F212" s="51">
        <f t="shared" si="19"/>
        <v>37121.503325867707</v>
      </c>
    </row>
    <row r="213" spans="1:6" x14ac:dyDescent="0.2">
      <c r="A213" s="36">
        <f t="shared" si="15"/>
        <v>17</v>
      </c>
      <c r="B213" s="36">
        <v>199</v>
      </c>
      <c r="C213" s="37">
        <f t="shared" si="16"/>
        <v>869.6439708620361</v>
      </c>
      <c r="D213" s="37">
        <f t="shared" si="18"/>
        <v>29.260668476859085</v>
      </c>
      <c r="E213" s="37">
        <f t="shared" si="17"/>
        <v>898.90463933889521</v>
      </c>
      <c r="F213" s="51">
        <f t="shared" si="19"/>
        <v>36251.859355005668</v>
      </c>
    </row>
    <row r="214" spans="1:6" x14ac:dyDescent="0.2">
      <c r="A214" s="36">
        <f t="shared" si="15"/>
        <v>17</v>
      </c>
      <c r="B214" s="36">
        <v>200</v>
      </c>
      <c r="C214" s="37">
        <f t="shared" si="16"/>
        <v>870.32945936989404</v>
      </c>
      <c r="D214" s="37">
        <f t="shared" si="18"/>
        <v>28.575179969001123</v>
      </c>
      <c r="E214" s="37">
        <f t="shared" si="17"/>
        <v>898.90463933889521</v>
      </c>
      <c r="F214" s="51">
        <f t="shared" si="19"/>
        <v>35381.529895635773</v>
      </c>
    </row>
    <row r="215" spans="1:6" x14ac:dyDescent="0.2">
      <c r="A215" s="36">
        <f t="shared" si="15"/>
        <v>17</v>
      </c>
      <c r="B215" s="36">
        <v>201</v>
      </c>
      <c r="C215" s="37">
        <f t="shared" si="16"/>
        <v>871.01548820748485</v>
      </c>
      <c r="D215" s="37">
        <f t="shared" si="18"/>
        <v>27.889151131410365</v>
      </c>
      <c r="E215" s="37">
        <f t="shared" si="17"/>
        <v>898.90463933889521</v>
      </c>
      <c r="F215" s="51">
        <f t="shared" si="19"/>
        <v>34510.514407428287</v>
      </c>
    </row>
    <row r="216" spans="1:6" x14ac:dyDescent="0.2">
      <c r="A216" s="36">
        <f t="shared" si="15"/>
        <v>17</v>
      </c>
      <c r="B216" s="36">
        <v>202</v>
      </c>
      <c r="C216" s="37">
        <f t="shared" si="16"/>
        <v>871.70205780071808</v>
      </c>
      <c r="D216" s="37">
        <f t="shared" si="18"/>
        <v>27.202581538177085</v>
      </c>
      <c r="E216" s="37">
        <f t="shared" si="17"/>
        <v>898.90463933889521</v>
      </c>
      <c r="F216" s="51">
        <f t="shared" si="19"/>
        <v>33638.812349627566</v>
      </c>
    </row>
    <row r="217" spans="1:6" x14ac:dyDescent="0.2">
      <c r="A217" s="36">
        <f t="shared" si="15"/>
        <v>17</v>
      </c>
      <c r="B217" s="36">
        <v>203</v>
      </c>
      <c r="C217" s="37">
        <f t="shared" si="16"/>
        <v>872.38916857583934</v>
      </c>
      <c r="D217" s="37">
        <f t="shared" si="18"/>
        <v>26.515470763055841</v>
      </c>
      <c r="E217" s="37">
        <f t="shared" si="17"/>
        <v>898.90463933889521</v>
      </c>
      <c r="F217" s="51">
        <f t="shared" si="19"/>
        <v>32766.423181051727</v>
      </c>
    </row>
    <row r="218" spans="1:6" x14ac:dyDescent="0.2">
      <c r="A218" s="36">
        <f t="shared" si="15"/>
        <v>17</v>
      </c>
      <c r="B218" s="36">
        <v>204</v>
      </c>
      <c r="C218" s="37">
        <f t="shared" si="16"/>
        <v>873.07682095943005</v>
      </c>
      <c r="D218" s="37">
        <f t="shared" si="18"/>
        <v>25.827818379465214</v>
      </c>
      <c r="E218" s="37">
        <f t="shared" si="17"/>
        <v>898.90463933889521</v>
      </c>
      <c r="F218" s="51">
        <f t="shared" si="19"/>
        <v>31893.346360092295</v>
      </c>
    </row>
    <row r="219" spans="1:6" x14ac:dyDescent="0.2">
      <c r="A219" s="36">
        <f t="shared" si="15"/>
        <v>18</v>
      </c>
      <c r="B219" s="36">
        <v>205</v>
      </c>
      <c r="C219" s="37">
        <f t="shared" si="16"/>
        <v>873.76501537840772</v>
      </c>
      <c r="D219" s="37">
        <f t="shared" si="18"/>
        <v>25.139623960487523</v>
      </c>
      <c r="E219" s="37">
        <f t="shared" si="17"/>
        <v>898.90463933889521</v>
      </c>
      <c r="F219" s="51">
        <f t="shared" si="19"/>
        <v>31019.581344713886</v>
      </c>
    </row>
    <row r="220" spans="1:6" x14ac:dyDescent="0.2">
      <c r="A220" s="36">
        <f t="shared" si="15"/>
        <v>18</v>
      </c>
      <c r="B220" s="36">
        <v>206</v>
      </c>
      <c r="C220" s="37">
        <f t="shared" si="16"/>
        <v>874.45375226002659</v>
      </c>
      <c r="D220" s="37">
        <f t="shared" si="18"/>
        <v>24.450887078868579</v>
      </c>
      <c r="E220" s="37">
        <f t="shared" si="17"/>
        <v>898.90463933889521</v>
      </c>
      <c r="F220" s="51">
        <f t="shared" si="19"/>
        <v>30145.12759245386</v>
      </c>
    </row>
    <row r="221" spans="1:6" x14ac:dyDescent="0.2">
      <c r="A221" s="36">
        <f t="shared" si="15"/>
        <v>18</v>
      </c>
      <c r="B221" s="36">
        <v>207</v>
      </c>
      <c r="C221" s="37">
        <f t="shared" si="16"/>
        <v>875.14303203187774</v>
      </c>
      <c r="D221" s="37">
        <f t="shared" si="18"/>
        <v>23.761607307017421</v>
      </c>
      <c r="E221" s="37">
        <f t="shared" si="17"/>
        <v>898.90463933889521</v>
      </c>
      <c r="F221" s="51">
        <f t="shared" si="19"/>
        <v>29269.984560421981</v>
      </c>
    </row>
    <row r="222" spans="1:6" x14ac:dyDescent="0.2">
      <c r="A222" s="36">
        <f t="shared" si="15"/>
        <v>18</v>
      </c>
      <c r="B222" s="36">
        <v>208</v>
      </c>
      <c r="C222" s="37">
        <f t="shared" si="16"/>
        <v>875.83285512188922</v>
      </c>
      <c r="D222" s="37">
        <f t="shared" si="18"/>
        <v>23.071784217006034</v>
      </c>
      <c r="E222" s="37">
        <f t="shared" si="17"/>
        <v>898.90463933889521</v>
      </c>
      <c r="F222" s="51">
        <f t="shared" si="19"/>
        <v>28394.151705300093</v>
      </c>
    </row>
    <row r="223" spans="1:6" x14ac:dyDescent="0.2">
      <c r="A223" s="36">
        <f t="shared" si="15"/>
        <v>18</v>
      </c>
      <c r="B223" s="36">
        <v>209</v>
      </c>
      <c r="C223" s="37">
        <f t="shared" si="16"/>
        <v>876.52322195832608</v>
      </c>
      <c r="D223" s="37">
        <f t="shared" si="18"/>
        <v>22.381417380569097</v>
      </c>
      <c r="E223" s="37">
        <f t="shared" si="17"/>
        <v>898.90463933889521</v>
      </c>
      <c r="F223" s="51">
        <f t="shared" si="19"/>
        <v>27517.628483341767</v>
      </c>
    </row>
    <row r="224" spans="1:6" x14ac:dyDescent="0.2">
      <c r="A224" s="36">
        <f t="shared" si="15"/>
        <v>18</v>
      </c>
      <c r="B224" s="36">
        <v>210</v>
      </c>
      <c r="C224" s="37">
        <f t="shared" si="16"/>
        <v>877.21413296979154</v>
      </c>
      <c r="D224" s="37">
        <f t="shared" si="18"/>
        <v>21.690506369103712</v>
      </c>
      <c r="E224" s="37">
        <f t="shared" si="17"/>
        <v>898.90463933889521</v>
      </c>
      <c r="F224" s="51">
        <f t="shared" si="19"/>
        <v>26640.414350371975</v>
      </c>
    </row>
    <row r="225" spans="1:6" x14ac:dyDescent="0.2">
      <c r="A225" s="36">
        <f t="shared" si="15"/>
        <v>18</v>
      </c>
      <c r="B225" s="36">
        <v>211</v>
      </c>
      <c r="C225" s="37">
        <f t="shared" si="16"/>
        <v>877.90558858522604</v>
      </c>
      <c r="D225" s="37">
        <f t="shared" si="18"/>
        <v>20.999050753669135</v>
      </c>
      <c r="E225" s="37">
        <f t="shared" si="17"/>
        <v>898.90463933889521</v>
      </c>
      <c r="F225" s="51">
        <f t="shared" si="19"/>
        <v>25762.50876178675</v>
      </c>
    </row>
    <row r="226" spans="1:6" x14ac:dyDescent="0.2">
      <c r="A226" s="36">
        <f t="shared" si="15"/>
        <v>18</v>
      </c>
      <c r="B226" s="36">
        <v>212</v>
      </c>
      <c r="C226" s="37">
        <f t="shared" si="16"/>
        <v>878.59758923390871</v>
      </c>
      <c r="D226" s="37">
        <f t="shared" si="18"/>
        <v>20.307050104986526</v>
      </c>
      <c r="E226" s="37">
        <f t="shared" si="17"/>
        <v>898.90463933889521</v>
      </c>
      <c r="F226" s="51">
        <f t="shared" si="19"/>
        <v>24883.911172552842</v>
      </c>
    </row>
    <row r="227" spans="1:6" x14ac:dyDescent="0.2">
      <c r="A227" s="36">
        <f t="shared" si="15"/>
        <v>18</v>
      </c>
      <c r="B227" s="36">
        <v>213</v>
      </c>
      <c r="C227" s="37">
        <f t="shared" si="16"/>
        <v>879.29013534545652</v>
      </c>
      <c r="D227" s="37">
        <f t="shared" si="18"/>
        <v>19.614503993438657</v>
      </c>
      <c r="E227" s="37">
        <f t="shared" si="17"/>
        <v>898.90463933889521</v>
      </c>
      <c r="F227" s="51">
        <f t="shared" si="19"/>
        <v>24004.621037207384</v>
      </c>
    </row>
    <row r="228" spans="1:6" x14ac:dyDescent="0.2">
      <c r="A228" s="36">
        <f t="shared" si="15"/>
        <v>18</v>
      </c>
      <c r="B228" s="36">
        <v>214</v>
      </c>
      <c r="C228" s="37">
        <f t="shared" si="16"/>
        <v>879.9832273498256</v>
      </c>
      <c r="D228" s="37">
        <f t="shared" si="18"/>
        <v>18.921411989069661</v>
      </c>
      <c r="E228" s="37">
        <f t="shared" si="17"/>
        <v>898.90463933889521</v>
      </c>
      <c r="F228" s="51">
        <f t="shared" si="19"/>
        <v>23124.637809857559</v>
      </c>
    </row>
    <row r="229" spans="1:6" x14ac:dyDescent="0.2">
      <c r="A229" s="36">
        <f t="shared" si="15"/>
        <v>18</v>
      </c>
      <c r="B229" s="36">
        <v>215</v>
      </c>
      <c r="C229" s="37">
        <f t="shared" si="16"/>
        <v>880.67686567731039</v>
      </c>
      <c r="D229" s="37">
        <f t="shared" si="18"/>
        <v>18.227773661584767</v>
      </c>
      <c r="E229" s="37">
        <f t="shared" si="17"/>
        <v>898.90463933889521</v>
      </c>
      <c r="F229" s="51">
        <f t="shared" si="19"/>
        <v>22243.960944180249</v>
      </c>
    </row>
    <row r="230" spans="1:6" x14ac:dyDescent="0.2">
      <c r="A230" s="36">
        <f t="shared" si="15"/>
        <v>18</v>
      </c>
      <c r="B230" s="36">
        <v>216</v>
      </c>
      <c r="C230" s="37">
        <f t="shared" si="16"/>
        <v>881.37105075854515</v>
      </c>
      <c r="D230" s="37">
        <f t="shared" si="18"/>
        <v>17.533588580350028</v>
      </c>
      <c r="E230" s="37">
        <f t="shared" si="17"/>
        <v>898.90463933889521</v>
      </c>
      <c r="F230" s="51">
        <f t="shared" si="19"/>
        <v>21362.589893421704</v>
      </c>
    </row>
    <row r="231" spans="1:6" x14ac:dyDescent="0.2">
      <c r="A231" s="36">
        <f t="shared" si="15"/>
        <v>19</v>
      </c>
      <c r="B231" s="36">
        <v>217</v>
      </c>
      <c r="C231" s="37">
        <f t="shared" si="16"/>
        <v>882.06578302450316</v>
      </c>
      <c r="D231" s="37">
        <f t="shared" si="18"/>
        <v>16.83885631439205</v>
      </c>
      <c r="E231" s="37">
        <f t="shared" si="17"/>
        <v>898.90463933889521</v>
      </c>
      <c r="F231" s="51">
        <f t="shared" si="19"/>
        <v>20480.5241103972</v>
      </c>
    </row>
    <row r="232" spans="1:6" x14ac:dyDescent="0.2">
      <c r="A232" s="36">
        <f t="shared" si="15"/>
        <v>19</v>
      </c>
      <c r="B232" s="36">
        <v>218</v>
      </c>
      <c r="C232" s="37">
        <f t="shared" si="16"/>
        <v>882.7610629064975</v>
      </c>
      <c r="D232" s="37">
        <f t="shared" si="18"/>
        <v>16.14357643239773</v>
      </c>
      <c r="E232" s="37">
        <f t="shared" si="17"/>
        <v>898.90463933889521</v>
      </c>
      <c r="F232" s="51">
        <f t="shared" si="19"/>
        <v>19597.763047490702</v>
      </c>
    </row>
    <row r="233" spans="1:6" x14ac:dyDescent="0.2">
      <c r="A233" s="36">
        <f t="shared" si="15"/>
        <v>19</v>
      </c>
      <c r="B233" s="36">
        <v>219</v>
      </c>
      <c r="C233" s="37">
        <f t="shared" si="16"/>
        <v>883.45689083618117</v>
      </c>
      <c r="D233" s="37">
        <f t="shared" si="18"/>
        <v>15.447748502713983</v>
      </c>
      <c r="E233" s="37">
        <f t="shared" si="17"/>
        <v>898.90463933889521</v>
      </c>
      <c r="F233" s="51">
        <f t="shared" si="19"/>
        <v>18714.306156654522</v>
      </c>
    </row>
    <row r="234" spans="1:6" x14ac:dyDescent="0.2">
      <c r="A234" s="36">
        <f t="shared" si="15"/>
        <v>19</v>
      </c>
      <c r="B234" s="36">
        <v>220</v>
      </c>
      <c r="C234" s="37">
        <f t="shared" si="16"/>
        <v>884.15326724554768</v>
      </c>
      <c r="D234" s="37">
        <f t="shared" si="18"/>
        <v>14.751372093347488</v>
      </c>
      <c r="E234" s="37">
        <f t="shared" si="17"/>
        <v>898.90463933889521</v>
      </c>
      <c r="F234" s="51">
        <f t="shared" si="19"/>
        <v>17830.152889408975</v>
      </c>
    </row>
    <row r="235" spans="1:6" x14ac:dyDescent="0.2">
      <c r="A235" s="36">
        <f t="shared" si="15"/>
        <v>19</v>
      </c>
      <c r="B235" s="36">
        <v>221</v>
      </c>
      <c r="C235" s="37">
        <f t="shared" si="16"/>
        <v>884.85019256693079</v>
      </c>
      <c r="D235" s="37">
        <f t="shared" si="18"/>
        <v>14.054446771964399</v>
      </c>
      <c r="E235" s="37">
        <f t="shared" si="17"/>
        <v>898.90463933889521</v>
      </c>
      <c r="F235" s="51">
        <f t="shared" si="19"/>
        <v>16945.302696842045</v>
      </c>
    </row>
    <row r="236" spans="1:6" x14ac:dyDescent="0.2">
      <c r="A236" s="36">
        <f t="shared" si="15"/>
        <v>19</v>
      </c>
      <c r="B236" s="36">
        <v>222</v>
      </c>
      <c r="C236" s="37">
        <f t="shared" si="16"/>
        <v>885.54766723300509</v>
      </c>
      <c r="D236" s="37">
        <f t="shared" si="18"/>
        <v>13.356972105890092</v>
      </c>
      <c r="E236" s="37">
        <f t="shared" si="17"/>
        <v>898.90463933889521</v>
      </c>
      <c r="F236" s="51">
        <f t="shared" si="19"/>
        <v>16059.755029609041</v>
      </c>
    </row>
    <row r="237" spans="1:6" x14ac:dyDescent="0.2">
      <c r="A237" s="36">
        <f t="shared" si="15"/>
        <v>19</v>
      </c>
      <c r="B237" s="36">
        <v>223</v>
      </c>
      <c r="C237" s="37">
        <f t="shared" si="16"/>
        <v>886.24569167678635</v>
      </c>
      <c r="D237" s="37">
        <f t="shared" si="18"/>
        <v>12.65894766210889</v>
      </c>
      <c r="E237" s="37">
        <f t="shared" si="17"/>
        <v>898.90463933889521</v>
      </c>
      <c r="F237" s="51">
        <f t="shared" si="19"/>
        <v>15173.509337932255</v>
      </c>
    </row>
    <row r="238" spans="1:6" x14ac:dyDescent="0.2">
      <c r="A238" s="36">
        <f t="shared" si="15"/>
        <v>19</v>
      </c>
      <c r="B238" s="36">
        <v>224</v>
      </c>
      <c r="C238" s="37">
        <f t="shared" si="16"/>
        <v>886.94426633163141</v>
      </c>
      <c r="D238" s="37">
        <f t="shared" si="18"/>
        <v>11.960373007263794</v>
      </c>
      <c r="E238" s="37">
        <f t="shared" si="17"/>
        <v>898.90463933889521</v>
      </c>
      <c r="F238" s="51">
        <f t="shared" si="19"/>
        <v>14286.565071600624</v>
      </c>
    </row>
    <row r="239" spans="1:6" x14ac:dyDescent="0.2">
      <c r="A239" s="36">
        <f t="shared" si="15"/>
        <v>19</v>
      </c>
      <c r="B239" s="36">
        <v>225</v>
      </c>
      <c r="C239" s="37">
        <f t="shared" si="16"/>
        <v>887.64339163123896</v>
      </c>
      <c r="D239" s="37">
        <f t="shared" si="18"/>
        <v>11.261247707656219</v>
      </c>
      <c r="E239" s="37">
        <f t="shared" si="17"/>
        <v>898.90463933889521</v>
      </c>
      <c r="F239" s="51">
        <f t="shared" si="19"/>
        <v>13398.921679969386</v>
      </c>
    </row>
    <row r="240" spans="1:6" x14ac:dyDescent="0.2">
      <c r="A240" s="36">
        <f t="shared" si="15"/>
        <v>19</v>
      </c>
      <c r="B240" s="36">
        <v>226</v>
      </c>
      <c r="C240" s="37">
        <f t="shared" si="16"/>
        <v>888.34306800964953</v>
      </c>
      <c r="D240" s="37">
        <f t="shared" si="18"/>
        <v>10.561571329245719</v>
      </c>
      <c r="E240" s="37">
        <f t="shared" si="17"/>
        <v>898.90463933889521</v>
      </c>
      <c r="F240" s="51">
        <f t="shared" si="19"/>
        <v>12510.578611959736</v>
      </c>
    </row>
    <row r="241" spans="1:6" x14ac:dyDescent="0.2">
      <c r="A241" s="36">
        <f t="shared" si="15"/>
        <v>19</v>
      </c>
      <c r="B241" s="36">
        <v>227</v>
      </c>
      <c r="C241" s="37">
        <f t="shared" si="16"/>
        <v>889.04329590124553</v>
      </c>
      <c r="D241" s="37">
        <f t="shared" si="18"/>
        <v>9.8613434376497189</v>
      </c>
      <c r="E241" s="37">
        <f t="shared" si="17"/>
        <v>898.90463933889521</v>
      </c>
      <c r="F241" s="51">
        <f t="shared" si="19"/>
        <v>11621.535316058491</v>
      </c>
    </row>
    <row r="242" spans="1:6" x14ac:dyDescent="0.2">
      <c r="A242" s="36">
        <f t="shared" si="15"/>
        <v>19</v>
      </c>
      <c r="B242" s="36">
        <v>228</v>
      </c>
      <c r="C242" s="37">
        <f t="shared" si="16"/>
        <v>889.74407574075201</v>
      </c>
      <c r="D242" s="37">
        <f t="shared" si="18"/>
        <v>9.1605635981432485</v>
      </c>
      <c r="E242" s="37">
        <f t="shared" si="17"/>
        <v>898.90463933889521</v>
      </c>
      <c r="F242" s="51">
        <f t="shared" si="19"/>
        <v>10731.79124031774</v>
      </c>
    </row>
    <row r="243" spans="1:6" x14ac:dyDescent="0.2">
      <c r="A243" s="36">
        <f t="shared" si="15"/>
        <v>20</v>
      </c>
      <c r="B243" s="36">
        <v>229</v>
      </c>
      <c r="C243" s="37">
        <f t="shared" si="16"/>
        <v>890.44540796323656</v>
      </c>
      <c r="D243" s="37">
        <f t="shared" si="18"/>
        <v>8.4592313756586694</v>
      </c>
      <c r="E243" s="37">
        <f t="shared" si="17"/>
        <v>898.90463933889521</v>
      </c>
      <c r="F243" s="51">
        <f t="shared" si="19"/>
        <v>9841.3458323545037</v>
      </c>
    </row>
    <row r="244" spans="1:6" x14ac:dyDescent="0.2">
      <c r="A244" s="36">
        <f t="shared" si="15"/>
        <v>20</v>
      </c>
      <c r="B244" s="36">
        <v>230</v>
      </c>
      <c r="C244" s="37">
        <f t="shared" si="16"/>
        <v>891.14729300410977</v>
      </c>
      <c r="D244" s="37">
        <f t="shared" si="18"/>
        <v>7.7573463347854013</v>
      </c>
      <c r="E244" s="37">
        <f t="shared" si="17"/>
        <v>898.90463933889521</v>
      </c>
      <c r="F244" s="51">
        <f t="shared" si="19"/>
        <v>8950.1985393503946</v>
      </c>
    </row>
    <row r="245" spans="1:6" x14ac:dyDescent="0.2">
      <c r="A245" s="36">
        <f t="shared" si="15"/>
        <v>20</v>
      </c>
      <c r="B245" s="36">
        <v>231</v>
      </c>
      <c r="C245" s="37">
        <f t="shared" si="16"/>
        <v>891.84973129912555</v>
      </c>
      <c r="D245" s="37">
        <f t="shared" si="18"/>
        <v>7.0549080397696615</v>
      </c>
      <c r="E245" s="37">
        <f t="shared" si="17"/>
        <v>898.90463933889521</v>
      </c>
      <c r="F245" s="51">
        <f t="shared" si="19"/>
        <v>8058.3488080512689</v>
      </c>
    </row>
    <row r="246" spans="1:6" x14ac:dyDescent="0.2">
      <c r="A246" s="36">
        <f t="shared" si="15"/>
        <v>20</v>
      </c>
      <c r="B246" s="36">
        <v>232</v>
      </c>
      <c r="C246" s="37">
        <f t="shared" si="16"/>
        <v>892.55272328438105</v>
      </c>
      <c r="D246" s="37">
        <f t="shared" si="18"/>
        <v>6.3519160545141835</v>
      </c>
      <c r="E246" s="37">
        <f t="shared" si="17"/>
        <v>898.90463933889521</v>
      </c>
      <c r="F246" s="51">
        <f t="shared" si="19"/>
        <v>7165.7960847668874</v>
      </c>
    </row>
    <row r="247" spans="1:6" x14ac:dyDescent="0.2">
      <c r="A247" s="36">
        <f t="shared" si="15"/>
        <v>20</v>
      </c>
      <c r="B247" s="36">
        <v>233</v>
      </c>
      <c r="C247" s="37">
        <f t="shared" si="16"/>
        <v>893.25626939631729</v>
      </c>
      <c r="D247" s="37">
        <f t="shared" si="18"/>
        <v>5.6483699425779541</v>
      </c>
      <c r="E247" s="37">
        <f t="shared" si="17"/>
        <v>898.90463933889521</v>
      </c>
      <c r="F247" s="51">
        <f t="shared" si="19"/>
        <v>6272.5398153705701</v>
      </c>
    </row>
    <row r="248" spans="1:6" x14ac:dyDescent="0.2">
      <c r="A248" s="36">
        <f t="shared" si="15"/>
        <v>20</v>
      </c>
      <c r="B248" s="36">
        <v>234</v>
      </c>
      <c r="C248" s="37">
        <f t="shared" si="16"/>
        <v>893.96037007171924</v>
      </c>
      <c r="D248" s="37">
        <f t="shared" si="18"/>
        <v>4.9442692671759394</v>
      </c>
      <c r="E248" s="37">
        <f t="shared" si="17"/>
        <v>898.90463933889521</v>
      </c>
      <c r="F248" s="51">
        <f t="shared" si="19"/>
        <v>5378.5794452988512</v>
      </c>
    </row>
    <row r="249" spans="1:6" x14ac:dyDescent="0.2">
      <c r="A249" s="36">
        <f t="shared" si="15"/>
        <v>20</v>
      </c>
      <c r="B249" s="36">
        <v>235</v>
      </c>
      <c r="C249" s="37">
        <f t="shared" si="16"/>
        <v>894.66502574771641</v>
      </c>
      <c r="D249" s="37">
        <f t="shared" si="18"/>
        <v>4.2396135911788146</v>
      </c>
      <c r="E249" s="37">
        <f t="shared" si="17"/>
        <v>898.90463933889521</v>
      </c>
      <c r="F249" s="51">
        <f t="shared" si="19"/>
        <v>4483.9144195511344</v>
      </c>
    </row>
    <row r="250" spans="1:6" x14ac:dyDescent="0.2">
      <c r="A250" s="36">
        <f t="shared" si="15"/>
        <v>20</v>
      </c>
      <c r="B250" s="36">
        <v>236</v>
      </c>
      <c r="C250" s="37">
        <f t="shared" si="16"/>
        <v>895.37023686178247</v>
      </c>
      <c r="D250" s="37">
        <f t="shared" si="18"/>
        <v>3.5344024771126898</v>
      </c>
      <c r="E250" s="37">
        <f t="shared" si="17"/>
        <v>898.90463933889521</v>
      </c>
      <c r="F250" s="51">
        <f t="shared" si="19"/>
        <v>3588.5441826893521</v>
      </c>
    </row>
    <row r="251" spans="1:6" x14ac:dyDescent="0.2">
      <c r="A251" s="36">
        <f t="shared" si="15"/>
        <v>20</v>
      </c>
      <c r="B251" s="36">
        <v>237</v>
      </c>
      <c r="C251" s="37">
        <f t="shared" si="16"/>
        <v>896.07600385173635</v>
      </c>
      <c r="D251" s="37">
        <f t="shared" si="18"/>
        <v>2.8286354871588419</v>
      </c>
      <c r="E251" s="37">
        <f t="shared" si="17"/>
        <v>898.90463933889521</v>
      </c>
      <c r="F251" s="51">
        <f t="shared" si="19"/>
        <v>2692.4681788376156</v>
      </c>
    </row>
    <row r="252" spans="1:6" x14ac:dyDescent="0.2">
      <c r="A252" s="36">
        <f t="shared" si="15"/>
        <v>20</v>
      </c>
      <c r="B252" s="36">
        <v>238</v>
      </c>
      <c r="C252" s="37">
        <f t="shared" si="16"/>
        <v>896.78232715574177</v>
      </c>
      <c r="D252" s="37">
        <f t="shared" si="18"/>
        <v>2.1223121831534408</v>
      </c>
      <c r="E252" s="37">
        <f t="shared" si="17"/>
        <v>898.90463933889521</v>
      </c>
      <c r="F252" s="51">
        <f t="shared" si="19"/>
        <v>1795.6858516818738</v>
      </c>
    </row>
    <row r="253" spans="1:6" ht="13.5" thickBot="1" x14ac:dyDescent="0.25">
      <c r="A253" s="36">
        <f t="shared" si="15"/>
        <v>20</v>
      </c>
      <c r="B253" s="36">
        <v>239</v>
      </c>
      <c r="C253" s="37">
        <f t="shared" si="16"/>
        <v>897.48920721230797</v>
      </c>
      <c r="D253" s="37">
        <f t="shared" si="18"/>
        <v>1.4154321265872785</v>
      </c>
      <c r="E253" s="37">
        <f t="shared" si="17"/>
        <v>898.90463933889521</v>
      </c>
      <c r="F253" s="51">
        <f t="shared" si="19"/>
        <v>898.19664446956585</v>
      </c>
    </row>
    <row r="254" spans="1:6" ht="13.5" thickBot="1" x14ac:dyDescent="0.25">
      <c r="A254" s="36">
        <f t="shared" si="15"/>
        <v>20</v>
      </c>
      <c r="B254" s="52">
        <v>240</v>
      </c>
      <c r="C254" s="53">
        <f t="shared" si="16"/>
        <v>898.19664446028969</v>
      </c>
      <c r="D254" s="53">
        <f t="shared" si="18"/>
        <v>0.70799487860549626</v>
      </c>
      <c r="E254" s="53">
        <f t="shared" si="17"/>
        <v>898.90463933889521</v>
      </c>
      <c r="F254" s="54">
        <f t="shared" si="19"/>
        <v>9.2761638370575383E-9</v>
      </c>
    </row>
    <row r="255" spans="1:6" x14ac:dyDescent="0.2">
      <c r="A255" s="36">
        <f t="shared" si="15"/>
        <v>21</v>
      </c>
      <c r="B255" s="36">
        <v>241</v>
      </c>
      <c r="C255" s="37">
        <f t="shared" si="16"/>
        <v>898.90463933888793</v>
      </c>
      <c r="D255" s="37">
        <f t="shared" si="18"/>
        <v>7.3118470550741134E-12</v>
      </c>
      <c r="E255" s="37">
        <f t="shared" si="17"/>
        <v>898.90463933889521</v>
      </c>
      <c r="F255" s="51">
        <f t="shared" si="19"/>
        <v>-898.90463932961177</v>
      </c>
    </row>
    <row r="256" spans="1:6" x14ac:dyDescent="0.2">
      <c r="A256" s="36">
        <f t="shared" si="15"/>
        <v>21</v>
      </c>
      <c r="B256" s="36">
        <v>242</v>
      </c>
      <c r="C256" s="37">
        <f t="shared" si="16"/>
        <v>899.61319228764944</v>
      </c>
      <c r="D256" s="37">
        <f t="shared" si="18"/>
        <v>-0.70855294875425245</v>
      </c>
      <c r="E256" s="37">
        <f t="shared" si="17"/>
        <v>898.90463933889521</v>
      </c>
      <c r="F256" s="51">
        <f t="shared" si="19"/>
        <v>-1798.5178316172612</v>
      </c>
    </row>
    <row r="257" spans="1:6" x14ac:dyDescent="0.2">
      <c r="A257" s="36">
        <f t="shared" si="15"/>
        <v>21</v>
      </c>
      <c r="B257" s="36">
        <v>243</v>
      </c>
      <c r="C257" s="37">
        <f t="shared" si="16"/>
        <v>900.32230374646781</v>
      </c>
      <c r="D257" s="37">
        <f t="shared" si="18"/>
        <v>-1.4176644075726432</v>
      </c>
      <c r="E257" s="37">
        <f t="shared" si="17"/>
        <v>898.90463933889521</v>
      </c>
      <c r="F257" s="51">
        <f t="shared" si="19"/>
        <v>-2698.8401353637291</v>
      </c>
    </row>
    <row r="258" spans="1:6" x14ac:dyDescent="0.2">
      <c r="A258" s="36">
        <f t="shared" si="15"/>
        <v>21</v>
      </c>
      <c r="B258" s="36">
        <v>244</v>
      </c>
      <c r="C258" s="37">
        <f t="shared" si="16"/>
        <v>901.03197415558327</v>
      </c>
      <c r="D258" s="37">
        <f t="shared" si="18"/>
        <v>-2.1273348166880486</v>
      </c>
      <c r="E258" s="37">
        <f t="shared" si="17"/>
        <v>898.90463933889521</v>
      </c>
      <c r="F258" s="51">
        <f t="shared" si="19"/>
        <v>-3599.8721095193123</v>
      </c>
    </row>
    <row r="259" spans="1:6" x14ac:dyDescent="0.2">
      <c r="A259" s="36">
        <f t="shared" si="15"/>
        <v>21</v>
      </c>
      <c r="B259" s="36">
        <v>245</v>
      </c>
      <c r="C259" s="37">
        <f t="shared" si="16"/>
        <v>901.74220395558291</v>
      </c>
      <c r="D259" s="37">
        <f t="shared" si="18"/>
        <v>-2.8375646166876725</v>
      </c>
      <c r="E259" s="37">
        <f t="shared" si="17"/>
        <v>898.90463933889521</v>
      </c>
      <c r="F259" s="51">
        <f t="shared" si="19"/>
        <v>-4501.6143134748954</v>
      </c>
    </row>
    <row r="260" spans="1:6" x14ac:dyDescent="0.2">
      <c r="A260" s="36">
        <f t="shared" si="15"/>
        <v>21</v>
      </c>
      <c r="B260" s="36">
        <v>246</v>
      </c>
      <c r="C260" s="37">
        <f t="shared" si="16"/>
        <v>902.45299358740124</v>
      </c>
      <c r="D260" s="37">
        <f t="shared" si="18"/>
        <v>-3.5483542485060062</v>
      </c>
      <c r="E260" s="37">
        <f t="shared" si="17"/>
        <v>898.90463933889521</v>
      </c>
      <c r="F260" s="51">
        <f t="shared" si="19"/>
        <v>-5404.067307062297</v>
      </c>
    </row>
    <row r="261" spans="1:6" x14ac:dyDescent="0.2">
      <c r="A261" s="36">
        <f t="shared" si="15"/>
        <v>21</v>
      </c>
      <c r="B261" s="36">
        <v>247</v>
      </c>
      <c r="C261" s="37">
        <f t="shared" si="16"/>
        <v>903.16434349232031</v>
      </c>
      <c r="D261" s="37">
        <f t="shared" si="18"/>
        <v>-4.2597041534251048</v>
      </c>
      <c r="E261" s="37">
        <f t="shared" si="17"/>
        <v>898.90463933889521</v>
      </c>
      <c r="F261" s="51">
        <f t="shared" si="19"/>
        <v>-6307.2316505546169</v>
      </c>
    </row>
    <row r="262" spans="1:6" x14ac:dyDescent="0.2">
      <c r="A262" s="36">
        <f t="shared" si="15"/>
        <v>21</v>
      </c>
      <c r="B262" s="36">
        <v>248</v>
      </c>
      <c r="C262" s="37">
        <f t="shared" si="16"/>
        <v>903.87625411197007</v>
      </c>
      <c r="D262" s="37">
        <f t="shared" si="18"/>
        <v>-4.9716147730748581</v>
      </c>
      <c r="E262" s="37">
        <f t="shared" si="17"/>
        <v>898.90463933889521</v>
      </c>
      <c r="F262" s="51">
        <f t="shared" si="19"/>
        <v>-7211.1079046665873</v>
      </c>
    </row>
    <row r="263" spans="1:6" x14ac:dyDescent="0.2">
      <c r="A263" s="36">
        <f t="shared" si="15"/>
        <v>21</v>
      </c>
      <c r="B263" s="36">
        <v>249</v>
      </c>
      <c r="C263" s="37">
        <f t="shared" si="16"/>
        <v>904.58872588832844</v>
      </c>
      <c r="D263" s="37">
        <f t="shared" si="18"/>
        <v>-5.6840865494332684</v>
      </c>
      <c r="E263" s="37">
        <f t="shared" si="17"/>
        <v>898.90463933889521</v>
      </c>
      <c r="F263" s="51">
        <f t="shared" si="19"/>
        <v>-8115.6966305549158</v>
      </c>
    </row>
    <row r="264" spans="1:6" x14ac:dyDescent="0.2">
      <c r="A264" s="36">
        <f t="shared" si="15"/>
        <v>21</v>
      </c>
      <c r="B264" s="36">
        <v>250</v>
      </c>
      <c r="C264" s="37">
        <f t="shared" si="16"/>
        <v>905.30175926372192</v>
      </c>
      <c r="D264" s="37">
        <f t="shared" si="18"/>
        <v>-6.397119924826721</v>
      </c>
      <c r="E264" s="37">
        <f t="shared" si="17"/>
        <v>898.90463933889521</v>
      </c>
      <c r="F264" s="51">
        <f t="shared" si="19"/>
        <v>-9020.9983898186383</v>
      </c>
    </row>
    <row r="265" spans="1:6" x14ac:dyDescent="0.2">
      <c r="A265" s="36">
        <f t="shared" si="15"/>
        <v>21</v>
      </c>
      <c r="B265" s="36">
        <v>251</v>
      </c>
      <c r="C265" s="37">
        <f t="shared" si="16"/>
        <v>906.01535468082545</v>
      </c>
      <c r="D265" s="37">
        <f t="shared" si="18"/>
        <v>-7.1107153419302627</v>
      </c>
      <c r="E265" s="37">
        <f t="shared" si="17"/>
        <v>898.90463933889521</v>
      </c>
      <c r="F265" s="51">
        <f t="shared" si="19"/>
        <v>-9927.0137444994634</v>
      </c>
    </row>
    <row r="266" spans="1:6" x14ac:dyDescent="0.2">
      <c r="A266" s="36">
        <f t="shared" si="15"/>
        <v>21</v>
      </c>
      <c r="B266" s="36">
        <v>252</v>
      </c>
      <c r="C266" s="37">
        <f t="shared" si="16"/>
        <v>906.72951258266312</v>
      </c>
      <c r="D266" s="37">
        <f t="shared" si="18"/>
        <v>-7.8248732437678727</v>
      </c>
      <c r="E266" s="37">
        <f t="shared" si="17"/>
        <v>898.90463933889521</v>
      </c>
      <c r="F266" s="51">
        <f t="shared" si="19"/>
        <v>-10833.743257082126</v>
      </c>
    </row>
    <row r="267" spans="1:6" x14ac:dyDescent="0.2">
      <c r="A267" s="36">
        <f t="shared" si="15"/>
        <v>22</v>
      </c>
      <c r="B267" s="36">
        <v>253</v>
      </c>
      <c r="C267" s="37">
        <f t="shared" si="16"/>
        <v>907.4442334126079</v>
      </c>
      <c r="D267" s="37">
        <f t="shared" si="18"/>
        <v>-8.53959407371274</v>
      </c>
      <c r="E267" s="37">
        <f t="shared" si="17"/>
        <v>898.90463933889521</v>
      </c>
      <c r="F267" s="51">
        <f t="shared" si="19"/>
        <v>-11741.187490494733</v>
      </c>
    </row>
    <row r="268" spans="1:6" x14ac:dyDescent="0.2">
      <c r="A268" s="36">
        <f t="shared" si="15"/>
        <v>22</v>
      </c>
      <c r="B268" s="36">
        <v>254</v>
      </c>
      <c r="C268" s="37">
        <f t="shared" si="16"/>
        <v>908.15951761438271</v>
      </c>
      <c r="D268" s="37">
        <f t="shared" si="18"/>
        <v>-9.2548782754875383</v>
      </c>
      <c r="E268" s="37">
        <f t="shared" si="17"/>
        <v>898.90463933889521</v>
      </c>
      <c r="F268" s="51">
        <f t="shared" si="19"/>
        <v>-12649.347008109115</v>
      </c>
    </row>
    <row r="269" spans="1:6" x14ac:dyDescent="0.2">
      <c r="A269" s="36">
        <f t="shared" si="15"/>
        <v>22</v>
      </c>
      <c r="B269" s="36">
        <v>255</v>
      </c>
      <c r="C269" s="37">
        <f t="shared" si="16"/>
        <v>908.87536563205992</v>
      </c>
      <c r="D269" s="37">
        <f t="shared" si="18"/>
        <v>-9.970726293164704</v>
      </c>
      <c r="E269" s="37">
        <f t="shared" si="17"/>
        <v>898.90463933889521</v>
      </c>
      <c r="F269" s="51">
        <f t="shared" si="19"/>
        <v>-13558.222373741175</v>
      </c>
    </row>
    <row r="270" spans="1:6" x14ac:dyDescent="0.2">
      <c r="A270" s="36">
        <f t="shared" si="15"/>
        <v>22</v>
      </c>
      <c r="B270" s="36">
        <v>256</v>
      </c>
      <c r="C270" s="37">
        <f t="shared" si="16"/>
        <v>909.59177791006186</v>
      </c>
      <c r="D270" s="37">
        <f t="shared" si="18"/>
        <v>-10.687138571166706</v>
      </c>
      <c r="E270" s="37">
        <f t="shared" si="17"/>
        <v>898.90463933889521</v>
      </c>
      <c r="F270" s="51">
        <f t="shared" si="19"/>
        <v>-14467.814151651237</v>
      </c>
    </row>
    <row r="271" spans="1:6" x14ac:dyDescent="0.2">
      <c r="A271" s="36">
        <f t="shared" ref="A271:A334" si="20">ROUNDUP(B271/12,0)</f>
        <v>22</v>
      </c>
      <c r="B271" s="36">
        <v>257</v>
      </c>
      <c r="C271" s="37">
        <f t="shared" ref="C271:C334" si="21">E271-D271</f>
        <v>910.30875489316156</v>
      </c>
      <c r="D271" s="37">
        <f t="shared" si="18"/>
        <v>-11.404115554266326</v>
      </c>
      <c r="E271" s="37">
        <f t="shared" ref="E271:E334" si="22">H$5</f>
        <v>898.90463933889521</v>
      </c>
      <c r="F271" s="51">
        <f t="shared" si="19"/>
        <v>-15378.122906544399</v>
      </c>
    </row>
    <row r="272" spans="1:6" x14ac:dyDescent="0.2">
      <c r="A272" s="36">
        <f t="shared" si="20"/>
        <v>22</v>
      </c>
      <c r="B272" s="36">
        <v>258</v>
      </c>
      <c r="C272" s="37">
        <f t="shared" si="21"/>
        <v>911.0262970264821</v>
      </c>
      <c r="D272" s="37">
        <f t="shared" ref="D272:D335" si="23">D$10*F271</f>
        <v>-12.121657687586936</v>
      </c>
      <c r="E272" s="37">
        <f t="shared" si="22"/>
        <v>898.90463933889521</v>
      </c>
      <c r="F272" s="51">
        <f t="shared" ref="F272:F335" si="24">F271-C272</f>
        <v>-16289.14920357088</v>
      </c>
    </row>
    <row r="273" spans="1:6" x14ac:dyDescent="0.2">
      <c r="A273" s="36">
        <f t="shared" si="20"/>
        <v>22</v>
      </c>
      <c r="B273" s="36">
        <v>259</v>
      </c>
      <c r="C273" s="37">
        <f t="shared" si="21"/>
        <v>911.74440475549795</v>
      </c>
      <c r="D273" s="37">
        <f t="shared" si="23"/>
        <v>-12.839765416602765</v>
      </c>
      <c r="E273" s="37">
        <f t="shared" si="22"/>
        <v>898.90463933889521</v>
      </c>
      <c r="F273" s="51">
        <f t="shared" si="24"/>
        <v>-17200.893608326376</v>
      </c>
    </row>
    <row r="274" spans="1:6" x14ac:dyDescent="0.2">
      <c r="A274" s="36">
        <f t="shared" si="20"/>
        <v>22</v>
      </c>
      <c r="B274" s="36">
        <v>260</v>
      </c>
      <c r="C274" s="37">
        <f t="shared" si="21"/>
        <v>912.46307852603445</v>
      </c>
      <c r="D274" s="37">
        <f t="shared" si="23"/>
        <v>-13.558439187139189</v>
      </c>
      <c r="E274" s="37">
        <f t="shared" si="22"/>
        <v>898.90463933889521</v>
      </c>
      <c r="F274" s="51">
        <f t="shared" si="24"/>
        <v>-18113.35668685241</v>
      </c>
    </row>
    <row r="275" spans="1:6" x14ac:dyDescent="0.2">
      <c r="A275" s="36">
        <f t="shared" si="20"/>
        <v>22</v>
      </c>
      <c r="B275" s="36">
        <v>261</v>
      </c>
      <c r="C275" s="37">
        <f t="shared" si="21"/>
        <v>913.1823187842682</v>
      </c>
      <c r="D275" s="37">
        <f t="shared" si="23"/>
        <v>-14.277679445373005</v>
      </c>
      <c r="E275" s="37">
        <f t="shared" si="22"/>
        <v>898.90463933889521</v>
      </c>
      <c r="F275" s="51">
        <f t="shared" si="24"/>
        <v>-19026.539005636678</v>
      </c>
    </row>
    <row r="276" spans="1:6" x14ac:dyDescent="0.2">
      <c r="A276" s="36">
        <f t="shared" si="20"/>
        <v>22</v>
      </c>
      <c r="B276" s="36">
        <v>262</v>
      </c>
      <c r="C276" s="37">
        <f t="shared" si="21"/>
        <v>913.90212597672792</v>
      </c>
      <c r="D276" s="37">
        <f t="shared" si="23"/>
        <v>-14.997486637832695</v>
      </c>
      <c r="E276" s="37">
        <f t="shared" si="22"/>
        <v>898.90463933889521</v>
      </c>
      <c r="F276" s="51">
        <f t="shared" si="24"/>
        <v>-19940.441131613406</v>
      </c>
    </row>
    <row r="277" spans="1:6" x14ac:dyDescent="0.2">
      <c r="A277" s="36">
        <f t="shared" si="20"/>
        <v>22</v>
      </c>
      <c r="B277" s="36">
        <v>263</v>
      </c>
      <c r="C277" s="37">
        <f t="shared" si="21"/>
        <v>914.62250055029392</v>
      </c>
      <c r="D277" s="37">
        <f t="shared" si="23"/>
        <v>-15.717861211398722</v>
      </c>
      <c r="E277" s="37">
        <f t="shared" si="22"/>
        <v>898.90463933889521</v>
      </c>
      <c r="F277" s="51">
        <f t="shared" si="24"/>
        <v>-20855.063632163699</v>
      </c>
    </row>
    <row r="278" spans="1:6" x14ac:dyDescent="0.2">
      <c r="A278" s="36">
        <f t="shared" si="20"/>
        <v>22</v>
      </c>
      <c r="B278" s="36">
        <v>264</v>
      </c>
      <c r="C278" s="37">
        <f t="shared" si="21"/>
        <v>915.34344295219898</v>
      </c>
      <c r="D278" s="37">
        <f t="shared" si="23"/>
        <v>-16.43880361330379</v>
      </c>
      <c r="E278" s="37">
        <f t="shared" si="22"/>
        <v>898.90463933889521</v>
      </c>
      <c r="F278" s="51">
        <f t="shared" si="24"/>
        <v>-21770.407075115898</v>
      </c>
    </row>
    <row r="279" spans="1:6" x14ac:dyDescent="0.2">
      <c r="A279" s="36">
        <f t="shared" si="20"/>
        <v>23</v>
      </c>
      <c r="B279" s="36">
        <v>265</v>
      </c>
      <c r="C279" s="37">
        <f t="shared" si="21"/>
        <v>916.0649536300283</v>
      </c>
      <c r="D279" s="37">
        <f t="shared" si="23"/>
        <v>-17.160314291133133</v>
      </c>
      <c r="E279" s="37">
        <f t="shared" si="22"/>
        <v>898.90463933889521</v>
      </c>
      <c r="F279" s="51">
        <f t="shared" si="24"/>
        <v>-22686.472028745928</v>
      </c>
    </row>
    <row r="280" spans="1:6" x14ac:dyDescent="0.2">
      <c r="A280" s="36">
        <f t="shared" si="20"/>
        <v>23</v>
      </c>
      <c r="B280" s="36">
        <v>266</v>
      </c>
      <c r="C280" s="37">
        <f t="shared" si="21"/>
        <v>916.78703303172006</v>
      </c>
      <c r="D280" s="37">
        <f t="shared" si="23"/>
        <v>-17.882393692824795</v>
      </c>
      <c r="E280" s="37">
        <f t="shared" si="22"/>
        <v>898.90463933889521</v>
      </c>
      <c r="F280" s="51">
        <f t="shared" si="24"/>
        <v>-23603.259061777648</v>
      </c>
    </row>
    <row r="281" spans="1:6" x14ac:dyDescent="0.2">
      <c r="A281" s="36">
        <f t="shared" si="20"/>
        <v>23</v>
      </c>
      <c r="B281" s="36">
        <v>267</v>
      </c>
      <c r="C281" s="37">
        <f t="shared" si="21"/>
        <v>917.50968160556511</v>
      </c>
      <c r="D281" s="37">
        <f t="shared" si="23"/>
        <v>-18.605042266669894</v>
      </c>
      <c r="E281" s="37">
        <f t="shared" si="22"/>
        <v>898.90463933889521</v>
      </c>
      <c r="F281" s="51">
        <f t="shared" si="24"/>
        <v>-24520.768743383214</v>
      </c>
    </row>
    <row r="282" spans="1:6" x14ac:dyDescent="0.2">
      <c r="A282" s="36">
        <f t="shared" si="20"/>
        <v>23</v>
      </c>
      <c r="B282" s="36">
        <v>268</v>
      </c>
      <c r="C282" s="37">
        <f t="shared" si="21"/>
        <v>918.23289980020809</v>
      </c>
      <c r="D282" s="37">
        <f t="shared" si="23"/>
        <v>-19.328260461312919</v>
      </c>
      <c r="E282" s="37">
        <f t="shared" si="22"/>
        <v>898.90463933889521</v>
      </c>
      <c r="F282" s="51">
        <f t="shared" si="24"/>
        <v>-25439.001643183423</v>
      </c>
    </row>
    <row r="283" spans="1:6" x14ac:dyDescent="0.2">
      <c r="A283" s="36">
        <f t="shared" si="20"/>
        <v>23</v>
      </c>
      <c r="B283" s="36">
        <v>269</v>
      </c>
      <c r="C283" s="37">
        <f t="shared" si="21"/>
        <v>918.95668806464721</v>
      </c>
      <c r="D283" s="37">
        <f t="shared" si="23"/>
        <v>-20.052048725751984</v>
      </c>
      <c r="E283" s="37">
        <f t="shared" si="22"/>
        <v>898.90463933889521</v>
      </c>
      <c r="F283" s="51">
        <f t="shared" si="24"/>
        <v>-26357.958331248072</v>
      </c>
    </row>
    <row r="284" spans="1:6" x14ac:dyDescent="0.2">
      <c r="A284" s="36">
        <f t="shared" si="20"/>
        <v>23</v>
      </c>
      <c r="B284" s="36">
        <v>270</v>
      </c>
      <c r="C284" s="37">
        <f t="shared" si="21"/>
        <v>919.68104684823436</v>
      </c>
      <c r="D284" s="37">
        <f t="shared" si="23"/>
        <v>-20.77640750933914</v>
      </c>
      <c r="E284" s="37">
        <f t="shared" si="22"/>
        <v>898.90463933889521</v>
      </c>
      <c r="F284" s="51">
        <f t="shared" si="24"/>
        <v>-27277.639378096304</v>
      </c>
    </row>
    <row r="285" spans="1:6" x14ac:dyDescent="0.2">
      <c r="A285" s="36">
        <f t="shared" si="20"/>
        <v>23</v>
      </c>
      <c r="B285" s="36">
        <v>271</v>
      </c>
      <c r="C285" s="37">
        <f t="shared" si="21"/>
        <v>920.40597660067579</v>
      </c>
      <c r="D285" s="37">
        <f t="shared" si="23"/>
        <v>-21.50133726178062</v>
      </c>
      <c r="E285" s="37">
        <f t="shared" si="22"/>
        <v>898.90463933889521</v>
      </c>
      <c r="F285" s="51">
        <f t="shared" si="24"/>
        <v>-28198.04535469698</v>
      </c>
    </row>
    <row r="286" spans="1:6" x14ac:dyDescent="0.2">
      <c r="A286" s="36">
        <f t="shared" si="20"/>
        <v>23</v>
      </c>
      <c r="B286" s="36">
        <v>272</v>
      </c>
      <c r="C286" s="37">
        <f t="shared" si="21"/>
        <v>921.13147777203233</v>
      </c>
      <c r="D286" s="37">
        <f t="shared" si="23"/>
        <v>-22.226838433137143</v>
      </c>
      <c r="E286" s="37">
        <f t="shared" si="22"/>
        <v>898.90463933889521</v>
      </c>
      <c r="F286" s="51">
        <f t="shared" si="24"/>
        <v>-29119.176832469013</v>
      </c>
    </row>
    <row r="287" spans="1:6" x14ac:dyDescent="0.2">
      <c r="A287" s="36">
        <f t="shared" si="20"/>
        <v>23</v>
      </c>
      <c r="B287" s="36">
        <v>273</v>
      </c>
      <c r="C287" s="37">
        <f t="shared" si="21"/>
        <v>921.85755081271941</v>
      </c>
      <c r="D287" s="37">
        <f t="shared" si="23"/>
        <v>-22.95291147382418</v>
      </c>
      <c r="E287" s="37">
        <f t="shared" si="22"/>
        <v>898.90463933889521</v>
      </c>
      <c r="F287" s="51">
        <f t="shared" si="24"/>
        <v>-30041.034383281731</v>
      </c>
    </row>
    <row r="288" spans="1:6" x14ac:dyDescent="0.2">
      <c r="A288" s="36">
        <f t="shared" si="20"/>
        <v>23</v>
      </c>
      <c r="B288" s="36">
        <v>274</v>
      </c>
      <c r="C288" s="37">
        <f t="shared" si="21"/>
        <v>922.58419617350739</v>
      </c>
      <c r="D288" s="37">
        <f t="shared" si="23"/>
        <v>-23.679556834612239</v>
      </c>
      <c r="E288" s="37">
        <f t="shared" si="22"/>
        <v>898.90463933889521</v>
      </c>
      <c r="F288" s="51">
        <f t="shared" si="24"/>
        <v>-30963.618579455237</v>
      </c>
    </row>
    <row r="289" spans="1:6" x14ac:dyDescent="0.2">
      <c r="A289" s="36">
        <f t="shared" si="20"/>
        <v>23</v>
      </c>
      <c r="B289" s="36">
        <v>275</v>
      </c>
      <c r="C289" s="37">
        <f t="shared" si="21"/>
        <v>923.31141430552236</v>
      </c>
      <c r="D289" s="37">
        <f t="shared" si="23"/>
        <v>-24.40677496662714</v>
      </c>
      <c r="E289" s="37">
        <f t="shared" si="22"/>
        <v>898.90463933889521</v>
      </c>
      <c r="F289" s="51">
        <f t="shared" si="24"/>
        <v>-31886.929993760757</v>
      </c>
    </row>
    <row r="290" spans="1:6" x14ac:dyDescent="0.2">
      <c r="A290" s="36">
        <f t="shared" si="20"/>
        <v>23</v>
      </c>
      <c r="B290" s="36">
        <v>276</v>
      </c>
      <c r="C290" s="37">
        <f t="shared" si="21"/>
        <v>924.03920566024556</v>
      </c>
      <c r="D290" s="37">
        <f t="shared" si="23"/>
        <v>-25.134566321350306</v>
      </c>
      <c r="E290" s="37">
        <f t="shared" si="22"/>
        <v>898.90463933889521</v>
      </c>
      <c r="F290" s="51">
        <f t="shared" si="24"/>
        <v>-32810.969199421001</v>
      </c>
    </row>
    <row r="291" spans="1:6" x14ac:dyDescent="0.2">
      <c r="A291" s="36">
        <f t="shared" si="20"/>
        <v>24</v>
      </c>
      <c r="B291" s="36">
        <v>277</v>
      </c>
      <c r="C291" s="37">
        <f t="shared" si="21"/>
        <v>924.76757068951429</v>
      </c>
      <c r="D291" s="37">
        <f t="shared" si="23"/>
        <v>-25.862931350619029</v>
      </c>
      <c r="E291" s="37">
        <f t="shared" si="22"/>
        <v>898.90463933889521</v>
      </c>
      <c r="F291" s="51">
        <f t="shared" si="24"/>
        <v>-33735.736770110518</v>
      </c>
    </row>
    <row r="292" spans="1:6" x14ac:dyDescent="0.2">
      <c r="A292" s="36">
        <f t="shared" si="20"/>
        <v>24</v>
      </c>
      <c r="B292" s="36">
        <v>278</v>
      </c>
      <c r="C292" s="37">
        <f t="shared" si="21"/>
        <v>925.49650984552193</v>
      </c>
      <c r="D292" s="37">
        <f t="shared" si="23"/>
        <v>-26.591870506626762</v>
      </c>
      <c r="E292" s="37">
        <f t="shared" si="22"/>
        <v>898.90463933889521</v>
      </c>
      <c r="F292" s="51">
        <f t="shared" si="24"/>
        <v>-34661.233279956039</v>
      </c>
    </row>
    <row r="293" spans="1:6" x14ac:dyDescent="0.2">
      <c r="A293" s="36">
        <f t="shared" si="20"/>
        <v>24</v>
      </c>
      <c r="B293" s="36">
        <v>279</v>
      </c>
      <c r="C293" s="37">
        <f t="shared" si="21"/>
        <v>926.22602358081861</v>
      </c>
      <c r="D293" s="37">
        <f t="shared" si="23"/>
        <v>-27.32138424192339</v>
      </c>
      <c r="E293" s="37">
        <f t="shared" si="22"/>
        <v>898.90463933889521</v>
      </c>
      <c r="F293" s="51">
        <f t="shared" si="24"/>
        <v>-35587.45930353686</v>
      </c>
    </row>
    <row r="294" spans="1:6" x14ac:dyDescent="0.2">
      <c r="A294" s="36">
        <f t="shared" si="20"/>
        <v>24</v>
      </c>
      <c r="B294" s="36">
        <v>280</v>
      </c>
      <c r="C294" s="37">
        <f t="shared" si="21"/>
        <v>926.95611234831074</v>
      </c>
      <c r="D294" s="37">
        <f t="shared" si="23"/>
        <v>-28.051473009415524</v>
      </c>
      <c r="E294" s="37">
        <f t="shared" si="22"/>
        <v>898.90463933889521</v>
      </c>
      <c r="F294" s="51">
        <f t="shared" si="24"/>
        <v>-36514.415415885167</v>
      </c>
    </row>
    <row r="295" spans="1:6" x14ac:dyDescent="0.2">
      <c r="A295" s="36">
        <f t="shared" si="20"/>
        <v>24</v>
      </c>
      <c r="B295" s="36">
        <v>281</v>
      </c>
      <c r="C295" s="37">
        <f t="shared" si="21"/>
        <v>927.68677660126195</v>
      </c>
      <c r="D295" s="37">
        <f t="shared" si="23"/>
        <v>-28.78213726236676</v>
      </c>
      <c r="E295" s="37">
        <f t="shared" si="22"/>
        <v>898.90463933889521</v>
      </c>
      <c r="F295" s="51">
        <f t="shared" si="24"/>
        <v>-37442.102192486433</v>
      </c>
    </row>
    <row r="296" spans="1:6" x14ac:dyDescent="0.2">
      <c r="A296" s="36">
        <f t="shared" si="20"/>
        <v>24</v>
      </c>
      <c r="B296" s="36">
        <v>282</v>
      </c>
      <c r="C296" s="37">
        <f t="shared" si="21"/>
        <v>928.41801679329319</v>
      </c>
      <c r="D296" s="37">
        <f t="shared" si="23"/>
        <v>-29.513377454397993</v>
      </c>
      <c r="E296" s="37">
        <f t="shared" si="22"/>
        <v>898.90463933889521</v>
      </c>
      <c r="F296" s="51">
        <f t="shared" si="24"/>
        <v>-38370.520209279726</v>
      </c>
    </row>
    <row r="297" spans="1:6" x14ac:dyDescent="0.2">
      <c r="A297" s="36">
        <f t="shared" si="20"/>
        <v>24</v>
      </c>
      <c r="B297" s="36">
        <v>283</v>
      </c>
      <c r="C297" s="37">
        <f t="shared" si="21"/>
        <v>929.14983337838294</v>
      </c>
      <c r="D297" s="37">
        <f t="shared" si="23"/>
        <v>-30.245194039487671</v>
      </c>
      <c r="E297" s="37">
        <f t="shared" si="22"/>
        <v>898.90463933889521</v>
      </c>
      <c r="F297" s="51">
        <f t="shared" si="24"/>
        <v>-39299.670042658108</v>
      </c>
    </row>
    <row r="298" spans="1:6" x14ac:dyDescent="0.2">
      <c r="A298" s="36">
        <f t="shared" si="20"/>
        <v>24</v>
      </c>
      <c r="B298" s="36">
        <v>284</v>
      </c>
      <c r="C298" s="37">
        <f t="shared" si="21"/>
        <v>929.88222681086734</v>
      </c>
      <c r="D298" s="37">
        <f t="shared" si="23"/>
        <v>-30.977587471972079</v>
      </c>
      <c r="E298" s="37">
        <f t="shared" si="22"/>
        <v>898.90463933889521</v>
      </c>
      <c r="F298" s="51">
        <f t="shared" si="24"/>
        <v>-40229.552269468979</v>
      </c>
    </row>
    <row r="299" spans="1:6" x14ac:dyDescent="0.2">
      <c r="A299" s="36">
        <f t="shared" si="20"/>
        <v>24</v>
      </c>
      <c r="B299" s="36">
        <v>285</v>
      </c>
      <c r="C299" s="37">
        <f t="shared" si="21"/>
        <v>930.61519754544088</v>
      </c>
      <c r="D299" s="37">
        <f t="shared" si="23"/>
        <v>-31.710558206545649</v>
      </c>
      <c r="E299" s="37">
        <f t="shared" si="22"/>
        <v>898.90463933889521</v>
      </c>
      <c r="F299" s="51">
        <f t="shared" si="24"/>
        <v>-41160.16746701442</v>
      </c>
    </row>
    <row r="300" spans="1:6" x14ac:dyDescent="0.2">
      <c r="A300" s="36">
        <f t="shared" si="20"/>
        <v>24</v>
      </c>
      <c r="B300" s="36">
        <v>286</v>
      </c>
      <c r="C300" s="37">
        <f t="shared" si="21"/>
        <v>931.34874603715639</v>
      </c>
      <c r="D300" s="37">
        <f t="shared" si="23"/>
        <v>-32.444106698261194</v>
      </c>
      <c r="E300" s="37">
        <f t="shared" si="22"/>
        <v>898.90463933889521</v>
      </c>
      <c r="F300" s="51">
        <f t="shared" si="24"/>
        <v>-42091.516213051575</v>
      </c>
    </row>
    <row r="301" spans="1:6" x14ac:dyDescent="0.2">
      <c r="A301" s="36">
        <f t="shared" si="20"/>
        <v>24</v>
      </c>
      <c r="B301" s="36">
        <v>287</v>
      </c>
      <c r="C301" s="37">
        <f t="shared" si="21"/>
        <v>932.08287274142549</v>
      </c>
      <c r="D301" s="37">
        <f t="shared" si="23"/>
        <v>-33.178233402530239</v>
      </c>
      <c r="E301" s="37">
        <f t="shared" si="22"/>
        <v>898.90463933889521</v>
      </c>
      <c r="F301" s="51">
        <f t="shared" si="24"/>
        <v>-43023.599085793001</v>
      </c>
    </row>
    <row r="302" spans="1:6" x14ac:dyDescent="0.2">
      <c r="A302" s="36">
        <f t="shared" si="20"/>
        <v>24</v>
      </c>
      <c r="B302" s="36">
        <v>288</v>
      </c>
      <c r="C302" s="37">
        <f t="shared" si="21"/>
        <v>932.81757811401849</v>
      </c>
      <c r="D302" s="37">
        <f t="shared" si="23"/>
        <v>-33.912938775123273</v>
      </c>
      <c r="E302" s="37">
        <f t="shared" si="22"/>
        <v>898.90463933889521</v>
      </c>
      <c r="F302" s="51">
        <f t="shared" si="24"/>
        <v>-43956.416663907017</v>
      </c>
    </row>
    <row r="303" spans="1:6" x14ac:dyDescent="0.2">
      <c r="A303" s="36">
        <f t="shared" si="20"/>
        <v>25</v>
      </c>
      <c r="B303" s="36">
        <v>289</v>
      </c>
      <c r="C303" s="37">
        <f t="shared" si="21"/>
        <v>933.55286261106528</v>
      </c>
      <c r="D303" s="37">
        <f t="shared" si="23"/>
        <v>-34.64822327217005</v>
      </c>
      <c r="E303" s="37">
        <f t="shared" si="22"/>
        <v>898.90463933889521</v>
      </c>
      <c r="F303" s="51">
        <f t="shared" si="24"/>
        <v>-44889.969526518085</v>
      </c>
    </row>
    <row r="304" spans="1:6" x14ac:dyDescent="0.2">
      <c r="A304" s="36">
        <f t="shared" si="20"/>
        <v>25</v>
      </c>
      <c r="B304" s="36">
        <v>290</v>
      </c>
      <c r="C304" s="37">
        <f t="shared" si="21"/>
        <v>934.28872668905501</v>
      </c>
      <c r="D304" s="37">
        <f t="shared" si="23"/>
        <v>-35.384087350159859</v>
      </c>
      <c r="E304" s="37">
        <f t="shared" si="22"/>
        <v>898.90463933889521</v>
      </c>
      <c r="F304" s="51">
        <f t="shared" si="24"/>
        <v>-45824.258253207139</v>
      </c>
    </row>
    <row r="305" spans="1:6" x14ac:dyDescent="0.2">
      <c r="A305" s="36">
        <f t="shared" si="20"/>
        <v>25</v>
      </c>
      <c r="B305" s="36">
        <v>291</v>
      </c>
      <c r="C305" s="37">
        <f t="shared" si="21"/>
        <v>935.02517080483699</v>
      </c>
      <c r="D305" s="37">
        <f t="shared" si="23"/>
        <v>-36.120531465941802</v>
      </c>
      <c r="E305" s="37">
        <f t="shared" si="22"/>
        <v>898.90463933889521</v>
      </c>
      <c r="F305" s="51">
        <f t="shared" si="24"/>
        <v>-46759.283424011977</v>
      </c>
    </row>
    <row r="306" spans="1:6" x14ac:dyDescent="0.2">
      <c r="A306" s="36">
        <f t="shared" si="20"/>
        <v>25</v>
      </c>
      <c r="B306" s="36">
        <v>292</v>
      </c>
      <c r="C306" s="37">
        <f t="shared" si="21"/>
        <v>935.76219541562034</v>
      </c>
      <c r="D306" s="37">
        <f t="shared" si="23"/>
        <v>-36.85755607672511</v>
      </c>
      <c r="E306" s="37">
        <f t="shared" si="22"/>
        <v>898.90463933889521</v>
      </c>
      <c r="F306" s="51">
        <f t="shared" si="24"/>
        <v>-47695.045619427598</v>
      </c>
    </row>
    <row r="307" spans="1:6" x14ac:dyDescent="0.2">
      <c r="A307" s="36">
        <f t="shared" si="20"/>
        <v>25</v>
      </c>
      <c r="B307" s="36">
        <v>293</v>
      </c>
      <c r="C307" s="37">
        <f t="shared" si="21"/>
        <v>936.49980097897458</v>
      </c>
      <c r="D307" s="37">
        <f t="shared" si="23"/>
        <v>-37.59516164007939</v>
      </c>
      <c r="E307" s="37">
        <f t="shared" si="22"/>
        <v>898.90463933889521</v>
      </c>
      <c r="F307" s="51">
        <f t="shared" si="24"/>
        <v>-48631.545420406575</v>
      </c>
    </row>
    <row r="308" spans="1:6" x14ac:dyDescent="0.2">
      <c r="A308" s="36">
        <f t="shared" si="20"/>
        <v>25</v>
      </c>
      <c r="B308" s="36">
        <v>294</v>
      </c>
      <c r="C308" s="37">
        <f t="shared" si="21"/>
        <v>937.23798795283017</v>
      </c>
      <c r="D308" s="37">
        <f t="shared" si="23"/>
        <v>-38.333348613934923</v>
      </c>
      <c r="E308" s="37">
        <f t="shared" si="22"/>
        <v>898.90463933889521</v>
      </c>
      <c r="F308" s="51">
        <f t="shared" si="24"/>
        <v>-49568.783408359406</v>
      </c>
    </row>
    <row r="309" spans="1:6" x14ac:dyDescent="0.2">
      <c r="A309" s="36">
        <f t="shared" si="20"/>
        <v>25</v>
      </c>
      <c r="B309" s="36">
        <v>295</v>
      </c>
      <c r="C309" s="37">
        <f t="shared" si="21"/>
        <v>937.9767567954782</v>
      </c>
      <c r="D309" s="37">
        <f t="shared" si="23"/>
        <v>-39.072117456582951</v>
      </c>
      <c r="E309" s="37">
        <f t="shared" si="22"/>
        <v>898.90463933889521</v>
      </c>
      <c r="F309" s="51">
        <f t="shared" si="24"/>
        <v>-50506.760165154883</v>
      </c>
    </row>
    <row r="310" spans="1:6" x14ac:dyDescent="0.2">
      <c r="A310" s="36">
        <f t="shared" si="20"/>
        <v>25</v>
      </c>
      <c r="B310" s="36">
        <v>296</v>
      </c>
      <c r="C310" s="37">
        <f t="shared" si="21"/>
        <v>938.71610796557115</v>
      </c>
      <c r="D310" s="37">
        <f t="shared" si="23"/>
        <v>-39.811468626675961</v>
      </c>
      <c r="E310" s="37">
        <f t="shared" si="22"/>
        <v>898.90463933889521</v>
      </c>
      <c r="F310" s="51">
        <f t="shared" si="24"/>
        <v>-51445.476273120454</v>
      </c>
    </row>
    <row r="311" spans="1:6" x14ac:dyDescent="0.2">
      <c r="A311" s="36">
        <f t="shared" si="20"/>
        <v>25</v>
      </c>
      <c r="B311" s="36">
        <v>297</v>
      </c>
      <c r="C311" s="37">
        <f t="shared" si="21"/>
        <v>939.45604192212318</v>
      </c>
      <c r="D311" s="37">
        <f t="shared" si="23"/>
        <v>-40.551402583227976</v>
      </c>
      <c r="E311" s="37">
        <f t="shared" si="22"/>
        <v>898.90463933889521</v>
      </c>
      <c r="F311" s="51">
        <f t="shared" si="24"/>
        <v>-52384.932315042577</v>
      </c>
    </row>
    <row r="312" spans="1:6" x14ac:dyDescent="0.2">
      <c r="A312" s="36">
        <f t="shared" si="20"/>
        <v>25</v>
      </c>
      <c r="B312" s="36">
        <v>298</v>
      </c>
      <c r="C312" s="37">
        <f t="shared" si="21"/>
        <v>940.19655912451003</v>
      </c>
      <c r="D312" s="37">
        <f t="shared" si="23"/>
        <v>-41.291919785614816</v>
      </c>
      <c r="E312" s="37">
        <f t="shared" si="22"/>
        <v>898.90463933889521</v>
      </c>
      <c r="F312" s="51">
        <f t="shared" si="24"/>
        <v>-53325.128874167087</v>
      </c>
    </row>
    <row r="313" spans="1:6" x14ac:dyDescent="0.2">
      <c r="A313" s="36">
        <f t="shared" si="20"/>
        <v>25</v>
      </c>
      <c r="B313" s="36">
        <v>299</v>
      </c>
      <c r="C313" s="37">
        <f t="shared" si="21"/>
        <v>940.93766003246958</v>
      </c>
      <c r="D313" s="37">
        <f t="shared" si="23"/>
        <v>-42.033020693574422</v>
      </c>
      <c r="E313" s="37">
        <f t="shared" si="22"/>
        <v>898.90463933889521</v>
      </c>
      <c r="F313" s="51">
        <f t="shared" si="24"/>
        <v>-54266.066534199555</v>
      </c>
    </row>
    <row r="314" spans="1:6" x14ac:dyDescent="0.2">
      <c r="A314" s="36">
        <f t="shared" si="20"/>
        <v>25</v>
      </c>
      <c r="B314" s="36">
        <v>300</v>
      </c>
      <c r="C314" s="37">
        <f t="shared" si="21"/>
        <v>941.67934510610235</v>
      </c>
      <c r="D314" s="37">
        <f t="shared" si="23"/>
        <v>-42.774705767207088</v>
      </c>
      <c r="E314" s="37">
        <f t="shared" si="22"/>
        <v>898.90463933889521</v>
      </c>
      <c r="F314" s="51">
        <f t="shared" si="24"/>
        <v>-55207.745879305658</v>
      </c>
    </row>
    <row r="315" spans="1:6" x14ac:dyDescent="0.2">
      <c r="A315" s="36">
        <f t="shared" si="20"/>
        <v>26</v>
      </c>
      <c r="B315" s="36">
        <v>301</v>
      </c>
      <c r="C315" s="37">
        <f t="shared" si="21"/>
        <v>942.42161480587106</v>
      </c>
      <c r="D315" s="37">
        <f t="shared" si="23"/>
        <v>-43.516975466975815</v>
      </c>
      <c r="E315" s="37">
        <f t="shared" si="22"/>
        <v>898.90463933889521</v>
      </c>
      <c r="F315" s="51">
        <f t="shared" si="24"/>
        <v>-56150.167494111527</v>
      </c>
    </row>
    <row r="316" spans="1:6" x14ac:dyDescent="0.2">
      <c r="A316" s="36">
        <f t="shared" si="20"/>
        <v>26</v>
      </c>
      <c r="B316" s="36">
        <v>302</v>
      </c>
      <c r="C316" s="37">
        <f t="shared" si="21"/>
        <v>943.16446959260168</v>
      </c>
      <c r="D316" s="37">
        <f t="shared" si="23"/>
        <v>-44.259830253706518</v>
      </c>
      <c r="E316" s="37">
        <f t="shared" si="22"/>
        <v>898.90463933889521</v>
      </c>
      <c r="F316" s="51">
        <f t="shared" si="24"/>
        <v>-57093.331963704128</v>
      </c>
    </row>
    <row r="317" spans="1:6" x14ac:dyDescent="0.2">
      <c r="A317" s="36">
        <f t="shared" si="20"/>
        <v>26</v>
      </c>
      <c r="B317" s="36">
        <v>303</v>
      </c>
      <c r="C317" s="37">
        <f t="shared" si="21"/>
        <v>943.90790992748362</v>
      </c>
      <c r="D317" s="37">
        <f t="shared" si="23"/>
        <v>-45.003270588588393</v>
      </c>
      <c r="E317" s="37">
        <f t="shared" si="22"/>
        <v>898.90463933889521</v>
      </c>
      <c r="F317" s="51">
        <f t="shared" si="24"/>
        <v>-58037.23987363161</v>
      </c>
    </row>
    <row r="318" spans="1:6" x14ac:dyDescent="0.2">
      <c r="A318" s="36">
        <f t="shared" si="20"/>
        <v>26</v>
      </c>
      <c r="B318" s="36">
        <v>304</v>
      </c>
      <c r="C318" s="37">
        <f t="shared" si="21"/>
        <v>944.65193627206941</v>
      </c>
      <c r="D318" s="37">
        <f t="shared" si="23"/>
        <v>-45.747296933174141</v>
      </c>
      <c r="E318" s="37">
        <f t="shared" si="22"/>
        <v>898.90463933889521</v>
      </c>
      <c r="F318" s="51">
        <f t="shared" si="24"/>
        <v>-58981.891809903682</v>
      </c>
    </row>
    <row r="319" spans="1:6" x14ac:dyDescent="0.2">
      <c r="A319" s="36">
        <f t="shared" si="20"/>
        <v>26</v>
      </c>
      <c r="B319" s="36">
        <v>305</v>
      </c>
      <c r="C319" s="37">
        <f t="shared" si="21"/>
        <v>945.39654908827549</v>
      </c>
      <c r="D319" s="37">
        <f t="shared" si="23"/>
        <v>-46.491909749380291</v>
      </c>
      <c r="E319" s="37">
        <f t="shared" si="22"/>
        <v>898.90463933889521</v>
      </c>
      <c r="F319" s="51">
        <f t="shared" si="24"/>
        <v>-59927.288358991958</v>
      </c>
    </row>
    <row r="320" spans="1:6" x14ac:dyDescent="0.2">
      <c r="A320" s="36">
        <f t="shared" si="20"/>
        <v>26</v>
      </c>
      <c r="B320" s="36">
        <v>306</v>
      </c>
      <c r="C320" s="37">
        <f t="shared" si="21"/>
        <v>946.14174883838268</v>
      </c>
      <c r="D320" s="37">
        <f t="shared" si="23"/>
        <v>-47.237109499487445</v>
      </c>
      <c r="E320" s="37">
        <f t="shared" si="22"/>
        <v>898.90463933889521</v>
      </c>
      <c r="F320" s="51">
        <f t="shared" si="24"/>
        <v>-60873.43010783034</v>
      </c>
    </row>
    <row r="321" spans="1:6" x14ac:dyDescent="0.2">
      <c r="A321" s="36">
        <f t="shared" si="20"/>
        <v>26</v>
      </c>
      <c r="B321" s="36">
        <v>307</v>
      </c>
      <c r="C321" s="37">
        <f t="shared" si="21"/>
        <v>946.88753598503581</v>
      </c>
      <c r="D321" s="37">
        <f t="shared" si="23"/>
        <v>-47.982896646140631</v>
      </c>
      <c r="E321" s="37">
        <f t="shared" si="22"/>
        <v>898.90463933889521</v>
      </c>
      <c r="F321" s="51">
        <f t="shared" si="24"/>
        <v>-61820.317643815375</v>
      </c>
    </row>
    <row r="322" spans="1:6" x14ac:dyDescent="0.2">
      <c r="A322" s="36">
        <f t="shared" si="20"/>
        <v>26</v>
      </c>
      <c r="B322" s="36">
        <v>308</v>
      </c>
      <c r="C322" s="37">
        <f t="shared" si="21"/>
        <v>947.63391099124476</v>
      </c>
      <c r="D322" s="37">
        <f t="shared" si="23"/>
        <v>-48.729271652349532</v>
      </c>
      <c r="E322" s="37">
        <f t="shared" si="22"/>
        <v>898.90463933889521</v>
      </c>
      <c r="F322" s="51">
        <f t="shared" si="24"/>
        <v>-62767.951554806619</v>
      </c>
    </row>
    <row r="323" spans="1:6" x14ac:dyDescent="0.2">
      <c r="A323" s="36">
        <f t="shared" si="20"/>
        <v>26</v>
      </c>
      <c r="B323" s="36">
        <v>309</v>
      </c>
      <c r="C323" s="37">
        <f t="shared" si="21"/>
        <v>948.38087432038401</v>
      </c>
      <c r="D323" s="37">
        <f t="shared" si="23"/>
        <v>-49.476234981488787</v>
      </c>
      <c r="E323" s="37">
        <f t="shared" si="22"/>
        <v>898.90463933889521</v>
      </c>
      <c r="F323" s="51">
        <f t="shared" si="24"/>
        <v>-63716.332429127004</v>
      </c>
    </row>
    <row r="324" spans="1:6" x14ac:dyDescent="0.2">
      <c r="A324" s="36">
        <f t="shared" si="20"/>
        <v>26</v>
      </c>
      <c r="B324" s="36">
        <v>310</v>
      </c>
      <c r="C324" s="37">
        <f t="shared" si="21"/>
        <v>949.12842643619354</v>
      </c>
      <c r="D324" s="37">
        <f t="shared" si="23"/>
        <v>-50.223787097298306</v>
      </c>
      <c r="E324" s="37">
        <f t="shared" si="22"/>
        <v>898.90463933889521</v>
      </c>
      <c r="F324" s="51">
        <f t="shared" si="24"/>
        <v>-64665.4608555632</v>
      </c>
    </row>
    <row r="325" spans="1:6" x14ac:dyDescent="0.2">
      <c r="A325" s="36">
        <f t="shared" si="20"/>
        <v>26</v>
      </c>
      <c r="B325" s="36">
        <v>311</v>
      </c>
      <c r="C325" s="37">
        <f t="shared" si="21"/>
        <v>949.87656780277871</v>
      </c>
      <c r="D325" s="37">
        <f t="shared" si="23"/>
        <v>-50.971928463883529</v>
      </c>
      <c r="E325" s="37">
        <f t="shared" si="22"/>
        <v>898.90463933889521</v>
      </c>
      <c r="F325" s="51">
        <f t="shared" si="24"/>
        <v>-65615.337423365985</v>
      </c>
    </row>
    <row r="326" spans="1:6" x14ac:dyDescent="0.2">
      <c r="A326" s="36">
        <f t="shared" si="20"/>
        <v>26</v>
      </c>
      <c r="B326" s="36">
        <v>312</v>
      </c>
      <c r="C326" s="37">
        <f t="shared" si="21"/>
        <v>950.62529888461097</v>
      </c>
      <c r="D326" s="37">
        <f t="shared" si="23"/>
        <v>-51.720659545715712</v>
      </c>
      <c r="E326" s="37">
        <f t="shared" si="22"/>
        <v>898.90463933889521</v>
      </c>
      <c r="F326" s="51">
        <f t="shared" si="24"/>
        <v>-66565.962722250595</v>
      </c>
    </row>
    <row r="327" spans="1:6" x14ac:dyDescent="0.2">
      <c r="A327" s="36">
        <f t="shared" si="20"/>
        <v>27</v>
      </c>
      <c r="B327" s="36">
        <v>313</v>
      </c>
      <c r="C327" s="37">
        <f t="shared" si="21"/>
        <v>951.37462014652749</v>
      </c>
      <c r="D327" s="37">
        <f t="shared" si="23"/>
        <v>-52.46998080763224</v>
      </c>
      <c r="E327" s="37">
        <f t="shared" si="22"/>
        <v>898.90463933889521</v>
      </c>
      <c r="F327" s="51">
        <f t="shared" si="24"/>
        <v>-67517.337342397121</v>
      </c>
    </row>
    <row r="328" spans="1:6" x14ac:dyDescent="0.2">
      <c r="A328" s="36">
        <f t="shared" si="20"/>
        <v>27</v>
      </c>
      <c r="B328" s="36">
        <v>314</v>
      </c>
      <c r="C328" s="37">
        <f t="shared" si="21"/>
        <v>952.12453205373208</v>
      </c>
      <c r="D328" s="37">
        <f t="shared" si="23"/>
        <v>-53.219892714836888</v>
      </c>
      <c r="E328" s="37">
        <f t="shared" si="22"/>
        <v>898.90463933889521</v>
      </c>
      <c r="F328" s="51">
        <f t="shared" si="24"/>
        <v>-68469.461874450848</v>
      </c>
    </row>
    <row r="329" spans="1:6" x14ac:dyDescent="0.2">
      <c r="A329" s="36">
        <f t="shared" si="20"/>
        <v>27</v>
      </c>
      <c r="B329" s="36">
        <v>315</v>
      </c>
      <c r="C329" s="37">
        <f t="shared" si="21"/>
        <v>952.87503507179531</v>
      </c>
      <c r="D329" s="37">
        <f t="shared" si="23"/>
        <v>-53.970395732900137</v>
      </c>
      <c r="E329" s="37">
        <f t="shared" si="22"/>
        <v>898.90463933889521</v>
      </c>
      <c r="F329" s="51">
        <f t="shared" si="24"/>
        <v>-69422.336909522637</v>
      </c>
    </row>
    <row r="330" spans="1:6" x14ac:dyDescent="0.2">
      <c r="A330" s="36">
        <f t="shared" si="20"/>
        <v>27</v>
      </c>
      <c r="B330" s="36">
        <v>316</v>
      </c>
      <c r="C330" s="37">
        <f t="shared" si="21"/>
        <v>953.62612966665461</v>
      </c>
      <c r="D330" s="37">
        <f t="shared" si="23"/>
        <v>-54.721490327759447</v>
      </c>
      <c r="E330" s="37">
        <f t="shared" si="22"/>
        <v>898.90463933889521</v>
      </c>
      <c r="F330" s="51">
        <f t="shared" si="24"/>
        <v>-70375.963039189286</v>
      </c>
    </row>
    <row r="331" spans="1:6" x14ac:dyDescent="0.2">
      <c r="A331" s="36">
        <f t="shared" si="20"/>
        <v>27</v>
      </c>
      <c r="B331" s="36">
        <v>317</v>
      </c>
      <c r="C331" s="37">
        <f t="shared" si="21"/>
        <v>954.37781630461473</v>
      </c>
      <c r="D331" s="37">
        <f t="shared" si="23"/>
        <v>-55.473176965719546</v>
      </c>
      <c r="E331" s="37">
        <f t="shared" si="22"/>
        <v>898.90463933889521</v>
      </c>
      <c r="F331" s="51">
        <f t="shared" si="24"/>
        <v>-71330.340855493894</v>
      </c>
    </row>
    <row r="332" spans="1:6" x14ac:dyDescent="0.2">
      <c r="A332" s="36">
        <f t="shared" si="20"/>
        <v>27</v>
      </c>
      <c r="B332" s="36">
        <v>318</v>
      </c>
      <c r="C332" s="37">
        <f t="shared" si="21"/>
        <v>955.13009545234797</v>
      </c>
      <c r="D332" s="37">
        <f t="shared" si="23"/>
        <v>-56.225456113452715</v>
      </c>
      <c r="E332" s="37">
        <f t="shared" si="22"/>
        <v>898.90463933889521</v>
      </c>
      <c r="F332" s="51">
        <f t="shared" si="24"/>
        <v>-72285.470950946241</v>
      </c>
    </row>
    <row r="333" spans="1:6" x14ac:dyDescent="0.2">
      <c r="A333" s="36">
        <f t="shared" si="20"/>
        <v>27</v>
      </c>
      <c r="B333" s="36">
        <v>319</v>
      </c>
      <c r="C333" s="37">
        <f t="shared" si="21"/>
        <v>955.88296757689432</v>
      </c>
      <c r="D333" s="37">
        <f t="shared" si="23"/>
        <v>-56.978328237999108</v>
      </c>
      <c r="E333" s="37">
        <f t="shared" si="22"/>
        <v>898.90463933889521</v>
      </c>
      <c r="F333" s="51">
        <f t="shared" si="24"/>
        <v>-73241.353918523135</v>
      </c>
    </row>
    <row r="334" spans="1:6" x14ac:dyDescent="0.2">
      <c r="A334" s="36">
        <f t="shared" si="20"/>
        <v>27</v>
      </c>
      <c r="B334" s="36">
        <v>320</v>
      </c>
      <c r="C334" s="37">
        <f t="shared" si="21"/>
        <v>956.63643314566218</v>
      </c>
      <c r="D334" s="37">
        <f t="shared" si="23"/>
        <v>-57.731793806766987</v>
      </c>
      <c r="E334" s="37">
        <f t="shared" si="22"/>
        <v>898.90463933889521</v>
      </c>
      <c r="F334" s="51">
        <f t="shared" si="24"/>
        <v>-74197.990351668792</v>
      </c>
    </row>
    <row r="335" spans="1:6" x14ac:dyDescent="0.2">
      <c r="A335" s="36">
        <f t="shared" ref="A335:A398" si="25">ROUNDUP(B335/12,0)</f>
        <v>27</v>
      </c>
      <c r="B335" s="36">
        <v>321</v>
      </c>
      <c r="C335" s="37">
        <f t="shared" ref="C335:C398" si="26">E335-D335</f>
        <v>957.39049262642823</v>
      </c>
      <c r="D335" s="37">
        <f t="shared" si="23"/>
        <v>-58.485853287533068</v>
      </c>
      <c r="E335" s="37">
        <f t="shared" ref="E335:E398" si="27">H$5</f>
        <v>898.90463933889521</v>
      </c>
      <c r="F335" s="51">
        <f t="shared" si="24"/>
        <v>-75155.380844295214</v>
      </c>
    </row>
    <row r="336" spans="1:6" x14ac:dyDescent="0.2">
      <c r="A336" s="36">
        <f t="shared" si="25"/>
        <v>27</v>
      </c>
      <c r="B336" s="36">
        <v>322</v>
      </c>
      <c r="C336" s="37">
        <f t="shared" si="26"/>
        <v>958.14514648733802</v>
      </c>
      <c r="D336" s="37">
        <f t="shared" ref="D336:D399" si="28">D$10*F335</f>
        <v>-59.240507148442774</v>
      </c>
      <c r="E336" s="37">
        <f t="shared" si="27"/>
        <v>898.90463933889521</v>
      </c>
      <c r="F336" s="51">
        <f t="shared" ref="F336:F399" si="29">F335-C336</f>
        <v>-76113.525990782553</v>
      </c>
    </row>
    <row r="337" spans="1:6" x14ac:dyDescent="0.2">
      <c r="A337" s="36">
        <f t="shared" si="25"/>
        <v>27</v>
      </c>
      <c r="B337" s="36">
        <v>323</v>
      </c>
      <c r="C337" s="37">
        <f t="shared" si="26"/>
        <v>958.90039519690572</v>
      </c>
      <c r="D337" s="37">
        <f t="shared" si="28"/>
        <v>-59.995755858010554</v>
      </c>
      <c r="E337" s="37">
        <f t="shared" si="27"/>
        <v>898.90463933889521</v>
      </c>
      <c r="F337" s="51">
        <f t="shared" si="29"/>
        <v>-77072.426385979459</v>
      </c>
    </row>
    <row r="338" spans="1:6" x14ac:dyDescent="0.2">
      <c r="A338" s="36">
        <f t="shared" si="25"/>
        <v>27</v>
      </c>
      <c r="B338" s="36">
        <v>324</v>
      </c>
      <c r="C338" s="37">
        <f t="shared" si="26"/>
        <v>959.65623922401539</v>
      </c>
      <c r="D338" s="37">
        <f t="shared" si="28"/>
        <v>-60.751599885120136</v>
      </c>
      <c r="E338" s="37">
        <f t="shared" si="27"/>
        <v>898.90463933889521</v>
      </c>
      <c r="F338" s="51">
        <f t="shared" si="29"/>
        <v>-78032.082625203475</v>
      </c>
    </row>
    <row r="339" spans="1:6" x14ac:dyDescent="0.2">
      <c r="A339" s="36">
        <f t="shared" si="25"/>
        <v>28</v>
      </c>
      <c r="B339" s="36">
        <v>325</v>
      </c>
      <c r="C339" s="37">
        <f t="shared" si="26"/>
        <v>960.41267903792004</v>
      </c>
      <c r="D339" s="37">
        <f t="shared" si="28"/>
        <v>-61.50803969902487</v>
      </c>
      <c r="E339" s="37">
        <f t="shared" si="27"/>
        <v>898.90463933889521</v>
      </c>
      <c r="F339" s="51">
        <f t="shared" si="29"/>
        <v>-78992.495304241398</v>
      </c>
    </row>
    <row r="340" spans="1:6" x14ac:dyDescent="0.2">
      <c r="A340" s="36">
        <f t="shared" si="25"/>
        <v>28</v>
      </c>
      <c r="B340" s="36">
        <v>326</v>
      </c>
      <c r="C340" s="37">
        <f t="shared" si="26"/>
        <v>961.16971510824317</v>
      </c>
      <c r="D340" s="37">
        <f t="shared" si="28"/>
        <v>-62.265075769347973</v>
      </c>
      <c r="E340" s="37">
        <f t="shared" si="27"/>
        <v>898.90463933889521</v>
      </c>
      <c r="F340" s="51">
        <f t="shared" si="29"/>
        <v>-79953.665019349646</v>
      </c>
    </row>
    <row r="341" spans="1:6" x14ac:dyDescent="0.2">
      <c r="A341" s="36">
        <f t="shared" si="25"/>
        <v>28</v>
      </c>
      <c r="B341" s="36">
        <v>327</v>
      </c>
      <c r="C341" s="37">
        <f t="shared" si="26"/>
        <v>961.92734790497809</v>
      </c>
      <c r="D341" s="37">
        <f t="shared" si="28"/>
        <v>-63.022708566082834</v>
      </c>
      <c r="E341" s="37">
        <f t="shared" si="27"/>
        <v>898.90463933889521</v>
      </c>
      <c r="F341" s="51">
        <f t="shared" si="29"/>
        <v>-80915.59236725462</v>
      </c>
    </row>
    <row r="342" spans="1:6" x14ac:dyDescent="0.2">
      <c r="A342" s="36">
        <f t="shared" si="25"/>
        <v>28</v>
      </c>
      <c r="B342" s="36">
        <v>328</v>
      </c>
      <c r="C342" s="37">
        <f t="shared" si="26"/>
        <v>962.68557789848853</v>
      </c>
      <c r="D342" s="37">
        <f t="shared" si="28"/>
        <v>-63.780938559593302</v>
      </c>
      <c r="E342" s="37">
        <f t="shared" si="27"/>
        <v>898.90463933889521</v>
      </c>
      <c r="F342" s="51">
        <f t="shared" si="29"/>
        <v>-81878.27794515311</v>
      </c>
    </row>
    <row r="343" spans="1:6" x14ac:dyDescent="0.2">
      <c r="A343" s="36">
        <f t="shared" si="25"/>
        <v>28</v>
      </c>
      <c r="B343" s="36">
        <v>329</v>
      </c>
      <c r="C343" s="37">
        <f t="shared" si="26"/>
        <v>963.44440555950928</v>
      </c>
      <c r="D343" s="37">
        <f t="shared" si="28"/>
        <v>-64.539766220614027</v>
      </c>
      <c r="E343" s="37">
        <f t="shared" si="27"/>
        <v>898.90463933889521</v>
      </c>
      <c r="F343" s="51">
        <f t="shared" si="29"/>
        <v>-82841.722350712618</v>
      </c>
    </row>
    <row r="344" spans="1:6" x14ac:dyDescent="0.2">
      <c r="A344" s="36">
        <f t="shared" si="25"/>
        <v>28</v>
      </c>
      <c r="B344" s="36">
        <v>330</v>
      </c>
      <c r="C344" s="37">
        <f t="shared" si="26"/>
        <v>964.20383135914585</v>
      </c>
      <c r="D344" s="37">
        <f t="shared" si="28"/>
        <v>-65.299192020250672</v>
      </c>
      <c r="E344" s="37">
        <f t="shared" si="27"/>
        <v>898.90463933889521</v>
      </c>
      <c r="F344" s="51">
        <f t="shared" si="29"/>
        <v>-83805.926182071766</v>
      </c>
    </row>
    <row r="345" spans="1:6" x14ac:dyDescent="0.2">
      <c r="A345" s="36">
        <f t="shared" si="25"/>
        <v>28</v>
      </c>
      <c r="B345" s="36">
        <v>331</v>
      </c>
      <c r="C345" s="37">
        <f t="shared" si="26"/>
        <v>964.96385576887542</v>
      </c>
      <c r="D345" s="37">
        <f t="shared" si="28"/>
        <v>-66.059216429980253</v>
      </c>
      <c r="E345" s="37">
        <f t="shared" si="27"/>
        <v>898.90463933889521</v>
      </c>
      <c r="F345" s="51">
        <f t="shared" si="29"/>
        <v>-84770.89003784064</v>
      </c>
    </row>
    <row r="346" spans="1:6" x14ac:dyDescent="0.2">
      <c r="A346" s="36">
        <f t="shared" si="25"/>
        <v>28</v>
      </c>
      <c r="B346" s="36">
        <v>332</v>
      </c>
      <c r="C346" s="37">
        <f t="shared" si="26"/>
        <v>965.72447926054667</v>
      </c>
      <c r="D346" s="37">
        <f t="shared" si="28"/>
        <v>-66.819839921651436</v>
      </c>
      <c r="E346" s="37">
        <f t="shared" si="27"/>
        <v>898.90463933889521</v>
      </c>
      <c r="F346" s="51">
        <f t="shared" si="29"/>
        <v>-85736.614517101189</v>
      </c>
    </row>
    <row r="347" spans="1:6" x14ac:dyDescent="0.2">
      <c r="A347" s="36">
        <f t="shared" si="25"/>
        <v>28</v>
      </c>
      <c r="B347" s="36">
        <v>333</v>
      </c>
      <c r="C347" s="37">
        <f t="shared" si="26"/>
        <v>966.48570230638006</v>
      </c>
      <c r="D347" s="37">
        <f t="shared" si="28"/>
        <v>-67.581062967484797</v>
      </c>
      <c r="E347" s="37">
        <f t="shared" si="27"/>
        <v>898.90463933889521</v>
      </c>
      <c r="F347" s="51">
        <f t="shared" si="29"/>
        <v>-86703.10021940757</v>
      </c>
    </row>
    <row r="348" spans="1:6" x14ac:dyDescent="0.2">
      <c r="A348" s="36">
        <f t="shared" si="25"/>
        <v>28</v>
      </c>
      <c r="B348" s="36">
        <v>334</v>
      </c>
      <c r="C348" s="37">
        <f t="shared" si="26"/>
        <v>967.24752537896836</v>
      </c>
      <c r="D348" s="37">
        <f t="shared" si="28"/>
        <v>-68.342886040073154</v>
      </c>
      <c r="E348" s="37">
        <f t="shared" si="27"/>
        <v>898.90463933889521</v>
      </c>
      <c r="F348" s="51">
        <f t="shared" si="29"/>
        <v>-87670.347744786544</v>
      </c>
    </row>
    <row r="349" spans="1:6" x14ac:dyDescent="0.2">
      <c r="A349" s="36">
        <f t="shared" si="25"/>
        <v>28</v>
      </c>
      <c r="B349" s="36">
        <v>335</v>
      </c>
      <c r="C349" s="37">
        <f t="shared" si="26"/>
        <v>968.00994895127701</v>
      </c>
      <c r="D349" s="37">
        <f t="shared" si="28"/>
        <v>-69.105309612381831</v>
      </c>
      <c r="E349" s="37">
        <f t="shared" si="27"/>
        <v>898.90463933889521</v>
      </c>
      <c r="F349" s="51">
        <f t="shared" si="29"/>
        <v>-88638.357693737824</v>
      </c>
    </row>
    <row r="350" spans="1:6" x14ac:dyDescent="0.2">
      <c r="A350" s="36">
        <f t="shared" si="25"/>
        <v>28</v>
      </c>
      <c r="B350" s="36">
        <v>336</v>
      </c>
      <c r="C350" s="37">
        <f t="shared" si="26"/>
        <v>968.77297349664423</v>
      </c>
      <c r="D350" s="37">
        <f t="shared" si="28"/>
        <v>-69.868334157748961</v>
      </c>
      <c r="E350" s="37">
        <f t="shared" si="27"/>
        <v>898.90463933889521</v>
      </c>
      <c r="F350" s="51">
        <f t="shared" si="29"/>
        <v>-89607.130667234465</v>
      </c>
    </row>
    <row r="351" spans="1:6" x14ac:dyDescent="0.2">
      <c r="A351" s="36">
        <f t="shared" si="25"/>
        <v>29</v>
      </c>
      <c r="B351" s="36">
        <v>337</v>
      </c>
      <c r="C351" s="37">
        <f t="shared" si="26"/>
        <v>969.53659948878101</v>
      </c>
      <c r="D351" s="37">
        <f t="shared" si="28"/>
        <v>-70.631960149885785</v>
      </c>
      <c r="E351" s="37">
        <f t="shared" si="27"/>
        <v>898.90463933889521</v>
      </c>
      <c r="F351" s="51">
        <f t="shared" si="29"/>
        <v>-90576.667266723249</v>
      </c>
    </row>
    <row r="352" spans="1:6" x14ac:dyDescent="0.2">
      <c r="A352" s="36">
        <f t="shared" si="25"/>
        <v>29</v>
      </c>
      <c r="B352" s="36">
        <v>338</v>
      </c>
      <c r="C352" s="37">
        <f t="shared" si="26"/>
        <v>970.30082740177215</v>
      </c>
      <c r="D352" s="37">
        <f t="shared" si="28"/>
        <v>-71.396188062876945</v>
      </c>
      <c r="E352" s="37">
        <f t="shared" si="27"/>
        <v>898.90463933889521</v>
      </c>
      <c r="F352" s="51">
        <f t="shared" si="29"/>
        <v>-91546.968094125026</v>
      </c>
    </row>
    <row r="353" spans="1:6" x14ac:dyDescent="0.2">
      <c r="A353" s="36">
        <f t="shared" si="25"/>
        <v>29</v>
      </c>
      <c r="B353" s="36">
        <v>339</v>
      </c>
      <c r="C353" s="37">
        <f t="shared" si="26"/>
        <v>971.06565771007604</v>
      </c>
      <c r="D353" s="37">
        <f t="shared" si="28"/>
        <v>-72.161018371180788</v>
      </c>
      <c r="E353" s="37">
        <f t="shared" si="27"/>
        <v>898.90463933889521</v>
      </c>
      <c r="F353" s="51">
        <f t="shared" si="29"/>
        <v>-92518.033751835101</v>
      </c>
    </row>
    <row r="354" spans="1:6" x14ac:dyDescent="0.2">
      <c r="A354" s="36">
        <f t="shared" si="25"/>
        <v>29</v>
      </c>
      <c r="B354" s="36">
        <v>340</v>
      </c>
      <c r="C354" s="37">
        <f t="shared" si="26"/>
        <v>971.83109088852484</v>
      </c>
      <c r="D354" s="37">
        <f t="shared" si="28"/>
        <v>-72.926451549629618</v>
      </c>
      <c r="E354" s="37">
        <f t="shared" si="27"/>
        <v>898.90463933889521</v>
      </c>
      <c r="F354" s="51">
        <f t="shared" si="29"/>
        <v>-93489.864842723618</v>
      </c>
    </row>
    <row r="355" spans="1:6" x14ac:dyDescent="0.2">
      <c r="A355" s="36">
        <f t="shared" si="25"/>
        <v>29</v>
      </c>
      <c r="B355" s="36">
        <v>341</v>
      </c>
      <c r="C355" s="37">
        <f t="shared" si="26"/>
        <v>972.59712741232522</v>
      </c>
      <c r="D355" s="37">
        <f t="shared" si="28"/>
        <v>-73.692488073430027</v>
      </c>
      <c r="E355" s="37">
        <f t="shared" si="27"/>
        <v>898.90463933889521</v>
      </c>
      <c r="F355" s="51">
        <f t="shared" si="29"/>
        <v>-94462.461970135948</v>
      </c>
    </row>
    <row r="356" spans="1:6" x14ac:dyDescent="0.2">
      <c r="A356" s="36">
        <f t="shared" si="25"/>
        <v>29</v>
      </c>
      <c r="B356" s="36">
        <v>342</v>
      </c>
      <c r="C356" s="37">
        <f t="shared" si="26"/>
        <v>973.36376775705844</v>
      </c>
      <c r="D356" s="37">
        <f t="shared" si="28"/>
        <v>-74.459128418163232</v>
      </c>
      <c r="E356" s="37">
        <f t="shared" si="27"/>
        <v>898.90463933889521</v>
      </c>
      <c r="F356" s="51">
        <f t="shared" si="29"/>
        <v>-95435.825737892999</v>
      </c>
    </row>
    <row r="357" spans="1:6" x14ac:dyDescent="0.2">
      <c r="A357" s="36">
        <f t="shared" si="25"/>
        <v>29</v>
      </c>
      <c r="B357" s="36">
        <v>343</v>
      </c>
      <c r="C357" s="37">
        <f t="shared" si="26"/>
        <v>974.13101239868047</v>
      </c>
      <c r="D357" s="37">
        <f t="shared" si="28"/>
        <v>-75.226373059785232</v>
      </c>
      <c r="E357" s="37">
        <f t="shared" si="27"/>
        <v>898.90463933889521</v>
      </c>
      <c r="F357" s="51">
        <f t="shared" si="29"/>
        <v>-96409.956750291676</v>
      </c>
    </row>
    <row r="358" spans="1:6" x14ac:dyDescent="0.2">
      <c r="A358" s="36">
        <f t="shared" si="25"/>
        <v>29</v>
      </c>
      <c r="B358" s="36">
        <v>344</v>
      </c>
      <c r="C358" s="37">
        <f t="shared" si="26"/>
        <v>974.89886181352244</v>
      </c>
      <c r="D358" s="37">
        <f t="shared" si="28"/>
        <v>-75.994222474627293</v>
      </c>
      <c r="E358" s="37">
        <f t="shared" si="27"/>
        <v>898.90463933889521</v>
      </c>
      <c r="F358" s="51">
        <f t="shared" si="29"/>
        <v>-97384.855612105195</v>
      </c>
    </row>
    <row r="359" spans="1:6" x14ac:dyDescent="0.2">
      <c r="A359" s="36">
        <f t="shared" si="25"/>
        <v>29</v>
      </c>
      <c r="B359" s="36">
        <v>345</v>
      </c>
      <c r="C359" s="37">
        <f t="shared" si="26"/>
        <v>975.66731647829124</v>
      </c>
      <c r="D359" s="37">
        <f t="shared" si="28"/>
        <v>-76.762677139396061</v>
      </c>
      <c r="E359" s="37">
        <f t="shared" si="27"/>
        <v>898.90463933889521</v>
      </c>
      <c r="F359" s="51">
        <f t="shared" si="29"/>
        <v>-98360.522928583479</v>
      </c>
    </row>
    <row r="360" spans="1:6" x14ac:dyDescent="0.2">
      <c r="A360" s="36">
        <f t="shared" si="25"/>
        <v>29</v>
      </c>
      <c r="B360" s="36">
        <v>346</v>
      </c>
      <c r="C360" s="37">
        <f t="shared" si="26"/>
        <v>976.43637687006924</v>
      </c>
      <c r="D360" s="37">
        <f t="shared" si="28"/>
        <v>-77.531737531174002</v>
      </c>
      <c r="E360" s="37">
        <f t="shared" si="27"/>
        <v>898.90463933889521</v>
      </c>
      <c r="F360" s="51">
        <f t="shared" si="29"/>
        <v>-99336.959305453551</v>
      </c>
    </row>
    <row r="361" spans="1:6" x14ac:dyDescent="0.2">
      <c r="A361" s="36">
        <f t="shared" si="25"/>
        <v>29</v>
      </c>
      <c r="B361" s="36">
        <v>347</v>
      </c>
      <c r="C361" s="37">
        <f t="shared" si="26"/>
        <v>977.20604346631478</v>
      </c>
      <c r="D361" s="37">
        <f t="shared" si="28"/>
        <v>-78.301404127419602</v>
      </c>
      <c r="E361" s="37">
        <f t="shared" si="27"/>
        <v>898.90463933889521</v>
      </c>
      <c r="F361" s="51">
        <f t="shared" si="29"/>
        <v>-100314.16534891987</v>
      </c>
    </row>
    <row r="362" spans="1:6" x14ac:dyDescent="0.2">
      <c r="A362" s="36">
        <f t="shared" si="25"/>
        <v>29</v>
      </c>
      <c r="B362" s="36">
        <v>348</v>
      </c>
      <c r="C362" s="37">
        <f t="shared" si="26"/>
        <v>977.97631674486297</v>
      </c>
      <c r="D362" s="37">
        <f t="shared" si="28"/>
        <v>-79.071677405967719</v>
      </c>
      <c r="E362" s="37">
        <f t="shared" si="27"/>
        <v>898.90463933889521</v>
      </c>
      <c r="F362" s="51">
        <f t="shared" si="29"/>
        <v>-101292.14166566473</v>
      </c>
    </row>
    <row r="363" spans="1:6" x14ac:dyDescent="0.2">
      <c r="A363" s="36">
        <f t="shared" si="25"/>
        <v>30</v>
      </c>
      <c r="B363" s="36">
        <v>349</v>
      </c>
      <c r="C363" s="37">
        <f t="shared" si="26"/>
        <v>978.7471971839251</v>
      </c>
      <c r="D363" s="37">
        <f t="shared" si="28"/>
        <v>-79.842557845029859</v>
      </c>
      <c r="E363" s="37">
        <f t="shared" si="27"/>
        <v>898.90463933889521</v>
      </c>
      <c r="F363" s="51">
        <f t="shared" si="29"/>
        <v>-102270.88886284866</v>
      </c>
    </row>
    <row r="364" spans="1:6" x14ac:dyDescent="0.2">
      <c r="A364" s="36">
        <f t="shared" si="25"/>
        <v>30</v>
      </c>
      <c r="B364" s="36">
        <v>350</v>
      </c>
      <c r="C364" s="37">
        <f t="shared" si="26"/>
        <v>979.51868526208966</v>
      </c>
      <c r="D364" s="37">
        <f t="shared" si="28"/>
        <v>-80.614045923194439</v>
      </c>
      <c r="E364" s="37">
        <f t="shared" si="27"/>
        <v>898.90463933889521</v>
      </c>
      <c r="F364" s="51">
        <f t="shared" si="29"/>
        <v>-103250.40754811074</v>
      </c>
    </row>
    <row r="365" spans="1:6" x14ac:dyDescent="0.2">
      <c r="A365" s="36">
        <f t="shared" si="25"/>
        <v>30</v>
      </c>
      <c r="B365" s="36">
        <v>351</v>
      </c>
      <c r="C365" s="37">
        <f t="shared" si="26"/>
        <v>980.29078145832239</v>
      </c>
      <c r="D365" s="37">
        <f t="shared" si="28"/>
        <v>-81.386142119427163</v>
      </c>
      <c r="E365" s="37">
        <f t="shared" si="27"/>
        <v>898.90463933889521</v>
      </c>
      <c r="F365" s="51">
        <f t="shared" si="29"/>
        <v>-104230.69832956906</v>
      </c>
    </row>
    <row r="366" spans="1:6" x14ac:dyDescent="0.2">
      <c r="A366" s="36">
        <f t="shared" si="25"/>
        <v>30</v>
      </c>
      <c r="B366" s="36">
        <v>352</v>
      </c>
      <c r="C366" s="37">
        <f t="shared" si="26"/>
        <v>981.06348625196642</v>
      </c>
      <c r="D366" s="37">
        <f t="shared" si="28"/>
        <v>-82.158846913071244</v>
      </c>
      <c r="E366" s="37">
        <f t="shared" si="27"/>
        <v>898.90463933889521</v>
      </c>
      <c r="F366" s="51">
        <f t="shared" si="29"/>
        <v>-105211.76181582102</v>
      </c>
    </row>
    <row r="367" spans="1:6" x14ac:dyDescent="0.2">
      <c r="A367" s="36">
        <f t="shared" si="25"/>
        <v>30</v>
      </c>
      <c r="B367" s="36">
        <v>353</v>
      </c>
      <c r="C367" s="37">
        <f t="shared" si="26"/>
        <v>981.83680012274294</v>
      </c>
      <c r="D367" s="37">
        <f t="shared" si="28"/>
        <v>-82.932160783847777</v>
      </c>
      <c r="E367" s="37">
        <f t="shared" si="27"/>
        <v>898.90463933889521</v>
      </c>
      <c r="F367" s="51">
        <f t="shared" si="29"/>
        <v>-106193.59861594377</v>
      </c>
    </row>
    <row r="368" spans="1:6" x14ac:dyDescent="0.2">
      <c r="A368" s="36">
        <f t="shared" si="25"/>
        <v>30</v>
      </c>
      <c r="B368" s="36">
        <v>354</v>
      </c>
      <c r="C368" s="37">
        <f t="shared" si="26"/>
        <v>982.61072355075112</v>
      </c>
      <c r="D368" s="37">
        <f t="shared" si="28"/>
        <v>-83.706084211855938</v>
      </c>
      <c r="E368" s="37">
        <f t="shared" si="27"/>
        <v>898.90463933889521</v>
      </c>
      <c r="F368" s="51">
        <f t="shared" si="29"/>
        <v>-107176.20933949453</v>
      </c>
    </row>
    <row r="369" spans="1:6" x14ac:dyDescent="0.2">
      <c r="A369" s="36">
        <f t="shared" si="25"/>
        <v>30</v>
      </c>
      <c r="B369" s="36">
        <v>355</v>
      </c>
      <c r="C369" s="37">
        <f t="shared" si="26"/>
        <v>983.38525701646859</v>
      </c>
      <c r="D369" s="37">
        <f t="shared" si="28"/>
        <v>-84.480617677573363</v>
      </c>
      <c r="E369" s="37">
        <f t="shared" si="27"/>
        <v>898.90463933889521</v>
      </c>
      <c r="F369" s="51">
        <f t="shared" si="29"/>
        <v>-108159.594596511</v>
      </c>
    </row>
    <row r="370" spans="1:6" x14ac:dyDescent="0.2">
      <c r="A370" s="36">
        <f t="shared" si="25"/>
        <v>30</v>
      </c>
      <c r="B370" s="36">
        <v>356</v>
      </c>
      <c r="C370" s="37">
        <f t="shared" si="26"/>
        <v>984.16040100075156</v>
      </c>
      <c r="D370" s="37">
        <f t="shared" si="28"/>
        <v>-85.255761661856411</v>
      </c>
      <c r="E370" s="37">
        <f t="shared" si="27"/>
        <v>898.90463933889521</v>
      </c>
      <c r="F370" s="51">
        <f t="shared" si="29"/>
        <v>-109143.75499751176</v>
      </c>
    </row>
    <row r="371" spans="1:6" x14ac:dyDescent="0.2">
      <c r="A371" s="36">
        <f t="shared" si="25"/>
        <v>30</v>
      </c>
      <c r="B371" s="36">
        <v>357</v>
      </c>
      <c r="C371" s="37">
        <f t="shared" si="26"/>
        <v>984.93615598483575</v>
      </c>
      <c r="D371" s="37">
        <f t="shared" si="28"/>
        <v>-86.031516645940499</v>
      </c>
      <c r="E371" s="37">
        <f t="shared" si="27"/>
        <v>898.90463933889521</v>
      </c>
      <c r="F371" s="51">
        <f t="shared" si="29"/>
        <v>-110128.69115349659</v>
      </c>
    </row>
    <row r="372" spans="1:6" x14ac:dyDescent="0.2">
      <c r="A372" s="36">
        <f t="shared" si="25"/>
        <v>30</v>
      </c>
      <c r="B372" s="36">
        <v>358</v>
      </c>
      <c r="C372" s="37">
        <f t="shared" si="26"/>
        <v>985.71252245033554</v>
      </c>
      <c r="D372" s="37">
        <f t="shared" si="28"/>
        <v>-86.807883111440333</v>
      </c>
      <c r="E372" s="37">
        <f t="shared" si="27"/>
        <v>898.90463933889521</v>
      </c>
      <c r="F372" s="51">
        <f t="shared" si="29"/>
        <v>-111114.40367594693</v>
      </c>
    </row>
    <row r="373" spans="1:6" x14ac:dyDescent="0.2">
      <c r="A373" s="36">
        <f t="shared" si="25"/>
        <v>30</v>
      </c>
      <c r="B373" s="36">
        <v>359</v>
      </c>
      <c r="C373" s="37">
        <f t="shared" si="26"/>
        <v>986.4895008792455</v>
      </c>
      <c r="D373" s="37">
        <f t="shared" si="28"/>
        <v>-87.584861540350275</v>
      </c>
      <c r="E373" s="37">
        <f t="shared" si="27"/>
        <v>898.90463933889521</v>
      </c>
      <c r="F373" s="51">
        <f t="shared" si="29"/>
        <v>-112100.89317682618</v>
      </c>
    </row>
    <row r="374" spans="1:6" x14ac:dyDescent="0.2">
      <c r="A374" s="36">
        <f t="shared" si="25"/>
        <v>30</v>
      </c>
      <c r="B374" s="36">
        <v>360</v>
      </c>
      <c r="C374" s="37">
        <f t="shared" si="26"/>
        <v>987.26709175393978</v>
      </c>
      <c r="D374" s="37">
        <f t="shared" si="28"/>
        <v>-88.362452415044615</v>
      </c>
      <c r="E374" s="37">
        <f t="shared" si="27"/>
        <v>898.90463933889521</v>
      </c>
      <c r="F374" s="51">
        <f t="shared" si="29"/>
        <v>-113088.16026858012</v>
      </c>
    </row>
    <row r="375" spans="1:6" x14ac:dyDescent="0.2">
      <c r="A375" s="36">
        <f t="shared" si="25"/>
        <v>31</v>
      </c>
      <c r="B375" s="36">
        <v>361</v>
      </c>
      <c r="C375" s="37">
        <f t="shared" si="26"/>
        <v>988.04529555717306</v>
      </c>
      <c r="D375" s="37">
        <f t="shared" si="28"/>
        <v>-89.140656218277826</v>
      </c>
      <c r="E375" s="37">
        <f t="shared" si="27"/>
        <v>898.90463933889521</v>
      </c>
      <c r="F375" s="51">
        <f t="shared" si="29"/>
        <v>-114076.20556413729</v>
      </c>
    </row>
    <row r="376" spans="1:6" x14ac:dyDescent="0.2">
      <c r="A376" s="36">
        <f t="shared" si="25"/>
        <v>31</v>
      </c>
      <c r="B376" s="36">
        <v>362</v>
      </c>
      <c r="C376" s="37">
        <f t="shared" si="26"/>
        <v>988.82411277208018</v>
      </c>
      <c r="D376" s="37">
        <f t="shared" si="28"/>
        <v>-89.919473433184962</v>
      </c>
      <c r="E376" s="37">
        <f t="shared" si="27"/>
        <v>898.90463933889521</v>
      </c>
      <c r="F376" s="51">
        <f t="shared" si="29"/>
        <v>-115065.02967690937</v>
      </c>
    </row>
    <row r="377" spans="1:6" x14ac:dyDescent="0.2">
      <c r="A377" s="36">
        <f t="shared" si="25"/>
        <v>31</v>
      </c>
      <c r="B377" s="36">
        <v>363</v>
      </c>
      <c r="C377" s="37">
        <f t="shared" si="26"/>
        <v>989.60354388217706</v>
      </c>
      <c r="D377" s="37">
        <f t="shared" si="28"/>
        <v>-90.698904543281913</v>
      </c>
      <c r="E377" s="37">
        <f t="shared" si="27"/>
        <v>898.90463933889521</v>
      </c>
      <c r="F377" s="51">
        <f t="shared" si="29"/>
        <v>-116054.63322079154</v>
      </c>
    </row>
    <row r="378" spans="1:6" x14ac:dyDescent="0.2">
      <c r="A378" s="36">
        <f t="shared" si="25"/>
        <v>31</v>
      </c>
      <c r="B378" s="36">
        <v>364</v>
      </c>
      <c r="C378" s="37">
        <f t="shared" si="26"/>
        <v>990.38358937136081</v>
      </c>
      <c r="D378" s="37">
        <f t="shared" si="28"/>
        <v>-91.478950032465619</v>
      </c>
      <c r="E378" s="37">
        <f t="shared" si="27"/>
        <v>898.90463933889521</v>
      </c>
      <c r="F378" s="51">
        <f t="shared" si="29"/>
        <v>-117045.0168101629</v>
      </c>
    </row>
    <row r="379" spans="1:6" x14ac:dyDescent="0.2">
      <c r="A379" s="36">
        <f t="shared" si="25"/>
        <v>31</v>
      </c>
      <c r="B379" s="36">
        <v>365</v>
      </c>
      <c r="C379" s="37">
        <f t="shared" si="26"/>
        <v>991.16424972390973</v>
      </c>
      <c r="D379" s="37">
        <f t="shared" si="28"/>
        <v>-92.259610385014511</v>
      </c>
      <c r="E379" s="37">
        <f t="shared" si="27"/>
        <v>898.90463933889521</v>
      </c>
      <c r="F379" s="51">
        <f t="shared" si="29"/>
        <v>-118036.1810598868</v>
      </c>
    </row>
    <row r="380" spans="1:6" x14ac:dyDescent="0.2">
      <c r="A380" s="36">
        <f t="shared" si="25"/>
        <v>31</v>
      </c>
      <c r="B380" s="36">
        <v>366</v>
      </c>
      <c r="C380" s="37">
        <f t="shared" si="26"/>
        <v>991.945525424484</v>
      </c>
      <c r="D380" s="37">
        <f t="shared" si="28"/>
        <v>-93.040886085588738</v>
      </c>
      <c r="E380" s="37">
        <f t="shared" si="27"/>
        <v>898.90463933889521</v>
      </c>
      <c r="F380" s="51">
        <f t="shared" si="29"/>
        <v>-119028.12658531129</v>
      </c>
    </row>
    <row r="381" spans="1:6" x14ac:dyDescent="0.2">
      <c r="A381" s="36">
        <f t="shared" si="25"/>
        <v>31</v>
      </c>
      <c r="B381" s="36">
        <v>367</v>
      </c>
      <c r="C381" s="37">
        <f t="shared" si="26"/>
        <v>992.72741695812567</v>
      </c>
      <c r="D381" s="37">
        <f t="shared" si="28"/>
        <v>-93.822777619230479</v>
      </c>
      <c r="E381" s="37">
        <f t="shared" si="27"/>
        <v>898.90463933889521</v>
      </c>
      <c r="F381" s="51">
        <f t="shared" si="29"/>
        <v>-120020.85400226941</v>
      </c>
    </row>
    <row r="382" spans="1:6" x14ac:dyDescent="0.2">
      <c r="A382" s="36">
        <f t="shared" si="25"/>
        <v>31</v>
      </c>
      <c r="B382" s="36">
        <v>368</v>
      </c>
      <c r="C382" s="37">
        <f t="shared" si="26"/>
        <v>993.50992481025946</v>
      </c>
      <c r="D382" s="37">
        <f t="shared" si="28"/>
        <v>-94.605285471364226</v>
      </c>
      <c r="E382" s="37">
        <f t="shared" si="27"/>
        <v>898.90463933889521</v>
      </c>
      <c r="F382" s="51">
        <f t="shared" si="29"/>
        <v>-121014.36392707967</v>
      </c>
    </row>
    <row r="383" spans="1:6" x14ac:dyDescent="0.2">
      <c r="A383" s="36">
        <f t="shared" si="25"/>
        <v>31</v>
      </c>
      <c r="B383" s="36">
        <v>369</v>
      </c>
      <c r="C383" s="37">
        <f t="shared" si="26"/>
        <v>994.29304946669231</v>
      </c>
      <c r="D383" s="37">
        <f t="shared" si="28"/>
        <v>-95.388410127797101</v>
      </c>
      <c r="E383" s="37">
        <f t="shared" si="27"/>
        <v>898.90463933889521</v>
      </c>
      <c r="F383" s="51">
        <f t="shared" si="29"/>
        <v>-122008.65697654636</v>
      </c>
    </row>
    <row r="384" spans="1:6" x14ac:dyDescent="0.2">
      <c r="A384" s="36">
        <f t="shared" si="25"/>
        <v>31</v>
      </c>
      <c r="B384" s="36">
        <v>370</v>
      </c>
      <c r="C384" s="37">
        <f t="shared" si="26"/>
        <v>995.07679141361439</v>
      </c>
      <c r="D384" s="37">
        <f t="shared" si="28"/>
        <v>-96.172152074719193</v>
      </c>
      <c r="E384" s="37">
        <f t="shared" si="27"/>
        <v>898.90463933889521</v>
      </c>
      <c r="F384" s="51">
        <f t="shared" si="29"/>
        <v>-123003.73376795997</v>
      </c>
    </row>
    <row r="385" spans="1:6" x14ac:dyDescent="0.2">
      <c r="A385" s="36">
        <f t="shared" si="25"/>
        <v>31</v>
      </c>
      <c r="B385" s="36">
        <v>371</v>
      </c>
      <c r="C385" s="37">
        <f t="shared" si="26"/>
        <v>995.86115113759899</v>
      </c>
      <c r="D385" s="37">
        <f t="shared" si="28"/>
        <v>-96.956511798703772</v>
      </c>
      <c r="E385" s="37">
        <f t="shared" si="27"/>
        <v>898.90463933889521</v>
      </c>
      <c r="F385" s="51">
        <f t="shared" si="29"/>
        <v>-123999.59491909757</v>
      </c>
    </row>
    <row r="386" spans="1:6" x14ac:dyDescent="0.2">
      <c r="A386" s="36">
        <f t="shared" si="25"/>
        <v>31</v>
      </c>
      <c r="B386" s="36">
        <v>372</v>
      </c>
      <c r="C386" s="37">
        <f t="shared" si="26"/>
        <v>996.6461291256029</v>
      </c>
      <c r="D386" s="37">
        <f t="shared" si="28"/>
        <v>-97.741489786707689</v>
      </c>
      <c r="E386" s="37">
        <f t="shared" si="27"/>
        <v>898.90463933889521</v>
      </c>
      <c r="F386" s="51">
        <f t="shared" si="29"/>
        <v>-124996.24104822316</v>
      </c>
    </row>
    <row r="387" spans="1:6" x14ac:dyDescent="0.2">
      <c r="A387" s="36">
        <f t="shared" si="25"/>
        <v>32</v>
      </c>
      <c r="B387" s="36">
        <v>373</v>
      </c>
      <c r="C387" s="37">
        <f t="shared" si="26"/>
        <v>997.43172586496689</v>
      </c>
      <c r="D387" s="37">
        <f t="shared" si="28"/>
        <v>-98.527086526071628</v>
      </c>
      <c r="E387" s="37">
        <f t="shared" si="27"/>
        <v>898.90463933889521</v>
      </c>
      <c r="F387" s="51">
        <f t="shared" si="29"/>
        <v>-125993.67277408813</v>
      </c>
    </row>
    <row r="388" spans="1:6" x14ac:dyDescent="0.2">
      <c r="A388" s="36">
        <f t="shared" si="25"/>
        <v>32</v>
      </c>
      <c r="B388" s="36">
        <v>374</v>
      </c>
      <c r="C388" s="37">
        <f t="shared" si="26"/>
        <v>998.21794184341559</v>
      </c>
      <c r="D388" s="37">
        <f t="shared" si="28"/>
        <v>-99.313302504520394</v>
      </c>
      <c r="E388" s="37">
        <f t="shared" si="27"/>
        <v>898.90463933889521</v>
      </c>
      <c r="F388" s="51">
        <f t="shared" si="29"/>
        <v>-126991.89071593154</v>
      </c>
    </row>
    <row r="389" spans="1:6" x14ac:dyDescent="0.2">
      <c r="A389" s="36">
        <f t="shared" si="25"/>
        <v>32</v>
      </c>
      <c r="B389" s="36">
        <v>375</v>
      </c>
      <c r="C389" s="37">
        <f t="shared" si="26"/>
        <v>999.00477754905842</v>
      </c>
      <c r="D389" s="37">
        <f t="shared" si="28"/>
        <v>-100.10013821016324</v>
      </c>
      <c r="E389" s="37">
        <f t="shared" si="27"/>
        <v>898.90463933889521</v>
      </c>
      <c r="F389" s="51">
        <f t="shared" si="29"/>
        <v>-127990.8954934806</v>
      </c>
    </row>
    <row r="390" spans="1:6" x14ac:dyDescent="0.2">
      <c r="A390" s="36">
        <f t="shared" si="25"/>
        <v>32</v>
      </c>
      <c r="B390" s="36">
        <v>376</v>
      </c>
      <c r="C390" s="37">
        <f t="shared" si="26"/>
        <v>999.79223347038942</v>
      </c>
      <c r="D390" s="37">
        <f t="shared" si="28"/>
        <v>-100.8875941314942</v>
      </c>
      <c r="E390" s="37">
        <f t="shared" si="27"/>
        <v>898.90463933889521</v>
      </c>
      <c r="F390" s="51">
        <f t="shared" si="29"/>
        <v>-128990.68772695099</v>
      </c>
    </row>
    <row r="391" spans="1:6" x14ac:dyDescent="0.2">
      <c r="A391" s="36">
        <f t="shared" si="25"/>
        <v>32</v>
      </c>
      <c r="B391" s="36">
        <v>377</v>
      </c>
      <c r="C391" s="37">
        <f t="shared" si="26"/>
        <v>1000.5803100962876</v>
      </c>
      <c r="D391" s="37">
        <f t="shared" si="28"/>
        <v>-101.67567075739231</v>
      </c>
      <c r="E391" s="37">
        <f t="shared" si="27"/>
        <v>898.90463933889521</v>
      </c>
      <c r="F391" s="51">
        <f t="shared" si="29"/>
        <v>-129991.26803704727</v>
      </c>
    </row>
    <row r="392" spans="1:6" x14ac:dyDescent="0.2">
      <c r="A392" s="36">
        <f t="shared" si="25"/>
        <v>32</v>
      </c>
      <c r="B392" s="36">
        <v>378</v>
      </c>
      <c r="C392" s="37">
        <f t="shared" si="26"/>
        <v>1001.3690079160172</v>
      </c>
      <c r="D392" s="37">
        <f t="shared" si="28"/>
        <v>-102.464368577122</v>
      </c>
      <c r="E392" s="37">
        <f t="shared" si="27"/>
        <v>898.90463933889521</v>
      </c>
      <c r="F392" s="51">
        <f t="shared" si="29"/>
        <v>-130992.63704496328</v>
      </c>
    </row>
    <row r="393" spans="1:6" x14ac:dyDescent="0.2">
      <c r="A393" s="36">
        <f t="shared" si="25"/>
        <v>32</v>
      </c>
      <c r="B393" s="36">
        <v>379</v>
      </c>
      <c r="C393" s="37">
        <f t="shared" si="26"/>
        <v>1002.1583274192285</v>
      </c>
      <c r="D393" s="37">
        <f t="shared" si="28"/>
        <v>-103.25368808033333</v>
      </c>
      <c r="E393" s="37">
        <f t="shared" si="27"/>
        <v>898.90463933889521</v>
      </c>
      <c r="F393" s="51">
        <f t="shared" si="29"/>
        <v>-131994.7953723825</v>
      </c>
    </row>
    <row r="394" spans="1:6" x14ac:dyDescent="0.2">
      <c r="A394" s="36">
        <f t="shared" si="25"/>
        <v>32</v>
      </c>
      <c r="B394" s="36">
        <v>380</v>
      </c>
      <c r="C394" s="37">
        <f t="shared" si="26"/>
        <v>1002.9482690959576</v>
      </c>
      <c r="D394" s="37">
        <f t="shared" si="28"/>
        <v>-104.04362975706235</v>
      </c>
      <c r="E394" s="37">
        <f t="shared" si="27"/>
        <v>898.90463933889521</v>
      </c>
      <c r="F394" s="51">
        <f t="shared" si="29"/>
        <v>-132997.74364147848</v>
      </c>
    </row>
    <row r="395" spans="1:6" x14ac:dyDescent="0.2">
      <c r="A395" s="36">
        <f t="shared" si="25"/>
        <v>32</v>
      </c>
      <c r="B395" s="36">
        <v>381</v>
      </c>
      <c r="C395" s="37">
        <f t="shared" si="26"/>
        <v>1003.7388334366266</v>
      </c>
      <c r="D395" s="37">
        <f t="shared" si="28"/>
        <v>-104.83419409773134</v>
      </c>
      <c r="E395" s="37">
        <f t="shared" si="27"/>
        <v>898.90463933889521</v>
      </c>
      <c r="F395" s="51">
        <f t="shared" si="29"/>
        <v>-134001.4824749151</v>
      </c>
    </row>
    <row r="396" spans="1:6" x14ac:dyDescent="0.2">
      <c r="A396" s="36">
        <f t="shared" si="25"/>
        <v>32</v>
      </c>
      <c r="B396" s="36">
        <v>382</v>
      </c>
      <c r="C396" s="37">
        <f t="shared" si="26"/>
        <v>1004.5300209320444</v>
      </c>
      <c r="D396" s="37">
        <f t="shared" si="28"/>
        <v>-105.62538159314919</v>
      </c>
      <c r="E396" s="37">
        <f t="shared" si="27"/>
        <v>898.90463933889521</v>
      </c>
      <c r="F396" s="51">
        <f t="shared" si="29"/>
        <v>-135006.01249584716</v>
      </c>
    </row>
    <row r="397" spans="1:6" x14ac:dyDescent="0.2">
      <c r="A397" s="36">
        <f t="shared" si="25"/>
        <v>32</v>
      </c>
      <c r="B397" s="36">
        <v>383</v>
      </c>
      <c r="C397" s="37">
        <f t="shared" si="26"/>
        <v>1005.3218320734069</v>
      </c>
      <c r="D397" s="37">
        <f t="shared" si="28"/>
        <v>-106.41719273451163</v>
      </c>
      <c r="E397" s="37">
        <f t="shared" si="27"/>
        <v>898.90463933889521</v>
      </c>
      <c r="F397" s="51">
        <f t="shared" si="29"/>
        <v>-136011.33432792057</v>
      </c>
    </row>
    <row r="398" spans="1:6" x14ac:dyDescent="0.2">
      <c r="A398" s="36">
        <f t="shared" si="25"/>
        <v>32</v>
      </c>
      <c r="B398" s="36">
        <v>384</v>
      </c>
      <c r="C398" s="37">
        <f t="shared" si="26"/>
        <v>1006.1142673522968</v>
      </c>
      <c r="D398" s="37">
        <f t="shared" si="28"/>
        <v>-107.2096280134016</v>
      </c>
      <c r="E398" s="37">
        <f t="shared" si="27"/>
        <v>898.90463933889521</v>
      </c>
      <c r="F398" s="51">
        <f t="shared" si="29"/>
        <v>-137017.44859527287</v>
      </c>
    </row>
    <row r="399" spans="1:6" x14ac:dyDescent="0.2">
      <c r="A399" s="36">
        <f t="shared" ref="A399:A462" si="30">ROUNDUP(B399/12,0)</f>
        <v>33</v>
      </c>
      <c r="B399" s="36">
        <v>385</v>
      </c>
      <c r="C399" s="37">
        <f t="shared" ref="C399:C462" si="31">E399-D399</f>
        <v>1006.9073272606847</v>
      </c>
      <c r="D399" s="37">
        <f t="shared" si="28"/>
        <v>-108.0026879217895</v>
      </c>
      <c r="E399" s="37">
        <f t="shared" ref="E399:E462" si="32">H$5</f>
        <v>898.90463933889521</v>
      </c>
      <c r="F399" s="51">
        <f t="shared" si="29"/>
        <v>-138024.35592253355</v>
      </c>
    </row>
    <row r="400" spans="1:6" x14ac:dyDescent="0.2">
      <c r="A400" s="36">
        <f t="shared" si="30"/>
        <v>33</v>
      </c>
      <c r="B400" s="36">
        <v>386</v>
      </c>
      <c r="C400" s="37">
        <f t="shared" si="31"/>
        <v>1007.7010122909287</v>
      </c>
      <c r="D400" s="37">
        <f t="shared" ref="D400:D463" si="33">D$10*F399</f>
        <v>-108.79637295203352</v>
      </c>
      <c r="E400" s="37">
        <f t="shared" si="32"/>
        <v>898.90463933889521</v>
      </c>
      <c r="F400" s="51">
        <f t="shared" ref="F400:F463" si="34">F399-C400</f>
        <v>-139032.05693482448</v>
      </c>
    </row>
    <row r="401" spans="1:6" x14ac:dyDescent="0.2">
      <c r="A401" s="36">
        <f t="shared" si="30"/>
        <v>33</v>
      </c>
      <c r="B401" s="36">
        <v>387</v>
      </c>
      <c r="C401" s="37">
        <f t="shared" si="31"/>
        <v>1008.4953229357752</v>
      </c>
      <c r="D401" s="37">
        <f t="shared" si="33"/>
        <v>-109.59068359687998</v>
      </c>
      <c r="E401" s="37">
        <f t="shared" si="32"/>
        <v>898.90463933889521</v>
      </c>
      <c r="F401" s="51">
        <f t="shared" si="34"/>
        <v>-140040.55225776025</v>
      </c>
    </row>
    <row r="402" spans="1:6" x14ac:dyDescent="0.2">
      <c r="A402" s="36">
        <f t="shared" si="30"/>
        <v>33</v>
      </c>
      <c r="B402" s="36">
        <v>388</v>
      </c>
      <c r="C402" s="37">
        <f t="shared" si="31"/>
        <v>1009.2902596883588</v>
      </c>
      <c r="D402" s="37">
        <f t="shared" si="33"/>
        <v>-110.38562034946359</v>
      </c>
      <c r="E402" s="37">
        <f t="shared" si="32"/>
        <v>898.90463933889521</v>
      </c>
      <c r="F402" s="51">
        <f t="shared" si="34"/>
        <v>-141049.84251744862</v>
      </c>
    </row>
    <row r="403" spans="1:6" x14ac:dyDescent="0.2">
      <c r="A403" s="36">
        <f t="shared" si="30"/>
        <v>33</v>
      </c>
      <c r="B403" s="36">
        <v>389</v>
      </c>
      <c r="C403" s="37">
        <f t="shared" si="31"/>
        <v>1010.0858230422029</v>
      </c>
      <c r="D403" s="37">
        <f t="shared" si="33"/>
        <v>-111.18118370330774</v>
      </c>
      <c r="E403" s="37">
        <f t="shared" si="32"/>
        <v>898.90463933889521</v>
      </c>
      <c r="F403" s="51">
        <f t="shared" si="34"/>
        <v>-142059.92834049082</v>
      </c>
    </row>
    <row r="404" spans="1:6" x14ac:dyDescent="0.2">
      <c r="A404" s="36">
        <f t="shared" si="30"/>
        <v>33</v>
      </c>
      <c r="B404" s="36">
        <v>390</v>
      </c>
      <c r="C404" s="37">
        <f t="shared" si="31"/>
        <v>1010.8820134912201</v>
      </c>
      <c r="D404" s="37">
        <f t="shared" si="33"/>
        <v>-111.97737415232487</v>
      </c>
      <c r="E404" s="37">
        <f t="shared" si="32"/>
        <v>898.90463933889521</v>
      </c>
      <c r="F404" s="51">
        <f t="shared" si="34"/>
        <v>-143070.81035398203</v>
      </c>
    </row>
    <row r="405" spans="1:6" x14ac:dyDescent="0.2">
      <c r="A405" s="36">
        <f t="shared" si="30"/>
        <v>33</v>
      </c>
      <c r="B405" s="36">
        <v>391</v>
      </c>
      <c r="C405" s="37">
        <f t="shared" si="31"/>
        <v>1011.6788315297119</v>
      </c>
      <c r="D405" s="37">
        <f t="shared" si="33"/>
        <v>-112.77419219081671</v>
      </c>
      <c r="E405" s="37">
        <f t="shared" si="32"/>
        <v>898.90463933889521</v>
      </c>
      <c r="F405" s="51">
        <f t="shared" si="34"/>
        <v>-144082.48918551175</v>
      </c>
    </row>
    <row r="406" spans="1:6" x14ac:dyDescent="0.2">
      <c r="A406" s="36">
        <f t="shared" si="30"/>
        <v>33</v>
      </c>
      <c r="B406" s="36">
        <v>392</v>
      </c>
      <c r="C406" s="37">
        <f t="shared" si="31"/>
        <v>1012.4762776523698</v>
      </c>
      <c r="D406" s="37">
        <f t="shared" si="33"/>
        <v>-113.57163831347465</v>
      </c>
      <c r="E406" s="37">
        <f t="shared" si="32"/>
        <v>898.90463933889521</v>
      </c>
      <c r="F406" s="51">
        <f t="shared" si="34"/>
        <v>-145094.96546316412</v>
      </c>
    </row>
    <row r="407" spans="1:6" x14ac:dyDescent="0.2">
      <c r="A407" s="36">
        <f t="shared" si="30"/>
        <v>33</v>
      </c>
      <c r="B407" s="36">
        <v>393</v>
      </c>
      <c r="C407" s="37">
        <f t="shared" si="31"/>
        <v>1013.2743523542752</v>
      </c>
      <c r="D407" s="37">
        <f t="shared" si="33"/>
        <v>-114.36971301538</v>
      </c>
      <c r="E407" s="37">
        <f t="shared" si="32"/>
        <v>898.90463933889521</v>
      </c>
      <c r="F407" s="51">
        <f t="shared" si="34"/>
        <v>-146108.23981551841</v>
      </c>
    </row>
    <row r="408" spans="1:6" x14ac:dyDescent="0.2">
      <c r="A408" s="36">
        <f t="shared" si="30"/>
        <v>33</v>
      </c>
      <c r="B408" s="36">
        <v>394</v>
      </c>
      <c r="C408" s="37">
        <f t="shared" si="31"/>
        <v>1014.0730561308995</v>
      </c>
      <c r="D408" s="37">
        <f t="shared" si="33"/>
        <v>-115.16841679200432</v>
      </c>
      <c r="E408" s="37">
        <f t="shared" si="32"/>
        <v>898.90463933889521</v>
      </c>
      <c r="F408" s="51">
        <f t="shared" si="34"/>
        <v>-147122.31287164931</v>
      </c>
    </row>
    <row r="409" spans="1:6" x14ac:dyDescent="0.2">
      <c r="A409" s="36">
        <f t="shared" si="30"/>
        <v>33</v>
      </c>
      <c r="B409" s="36">
        <v>395</v>
      </c>
      <c r="C409" s="37">
        <f t="shared" si="31"/>
        <v>1014.8723894781049</v>
      </c>
      <c r="D409" s="37">
        <f t="shared" si="33"/>
        <v>-115.96775013920971</v>
      </c>
      <c r="E409" s="37">
        <f t="shared" si="32"/>
        <v>898.90463933889521</v>
      </c>
      <c r="F409" s="51">
        <f t="shared" si="34"/>
        <v>-148137.18526112742</v>
      </c>
    </row>
    <row r="410" spans="1:6" x14ac:dyDescent="0.2">
      <c r="A410" s="36">
        <f t="shared" si="30"/>
        <v>33</v>
      </c>
      <c r="B410" s="36">
        <v>396</v>
      </c>
      <c r="C410" s="37">
        <f t="shared" si="31"/>
        <v>1015.6723528921443</v>
      </c>
      <c r="D410" s="37">
        <f t="shared" si="33"/>
        <v>-116.76771355324912</v>
      </c>
      <c r="E410" s="37">
        <f t="shared" si="32"/>
        <v>898.90463933889521</v>
      </c>
      <c r="F410" s="51">
        <f t="shared" si="34"/>
        <v>-149152.85761401957</v>
      </c>
    </row>
    <row r="411" spans="1:6" x14ac:dyDescent="0.2">
      <c r="A411" s="36">
        <f t="shared" si="30"/>
        <v>34</v>
      </c>
      <c r="B411" s="36">
        <v>397</v>
      </c>
      <c r="C411" s="37">
        <f t="shared" si="31"/>
        <v>1016.4729468696619</v>
      </c>
      <c r="D411" s="37">
        <f t="shared" si="33"/>
        <v>-117.5683075307667</v>
      </c>
      <c r="E411" s="37">
        <f t="shared" si="32"/>
        <v>898.90463933889521</v>
      </c>
      <c r="F411" s="51">
        <f t="shared" si="34"/>
        <v>-150169.33056088924</v>
      </c>
    </row>
    <row r="412" spans="1:6" x14ac:dyDescent="0.2">
      <c r="A412" s="36">
        <f t="shared" si="30"/>
        <v>34</v>
      </c>
      <c r="B412" s="36">
        <v>398</v>
      </c>
      <c r="C412" s="37">
        <f t="shared" si="31"/>
        <v>1017.2741719076932</v>
      </c>
      <c r="D412" s="37">
        <f t="shared" si="33"/>
        <v>-118.36953256879806</v>
      </c>
      <c r="E412" s="37">
        <f t="shared" si="32"/>
        <v>898.90463933889521</v>
      </c>
      <c r="F412" s="51">
        <f t="shared" si="34"/>
        <v>-151186.60473279693</v>
      </c>
    </row>
    <row r="413" spans="1:6" x14ac:dyDescent="0.2">
      <c r="A413" s="36">
        <f t="shared" si="30"/>
        <v>34</v>
      </c>
      <c r="B413" s="36">
        <v>399</v>
      </c>
      <c r="C413" s="37">
        <f t="shared" si="31"/>
        <v>1018.0760285036658</v>
      </c>
      <c r="D413" s="37">
        <f t="shared" si="33"/>
        <v>-119.17138916477057</v>
      </c>
      <c r="E413" s="37">
        <f t="shared" si="32"/>
        <v>898.90463933889521</v>
      </c>
      <c r="F413" s="51">
        <f t="shared" si="34"/>
        <v>-152204.68076130058</v>
      </c>
    </row>
    <row r="414" spans="1:6" x14ac:dyDescent="0.2">
      <c r="A414" s="36">
        <f t="shared" si="30"/>
        <v>34</v>
      </c>
      <c r="B414" s="36">
        <v>400</v>
      </c>
      <c r="C414" s="37">
        <f t="shared" si="31"/>
        <v>1018.8785171553989</v>
      </c>
      <c r="D414" s="37">
        <f t="shared" si="33"/>
        <v>-119.9738778165037</v>
      </c>
      <c r="E414" s="37">
        <f t="shared" si="32"/>
        <v>898.90463933889521</v>
      </c>
      <c r="F414" s="51">
        <f t="shared" si="34"/>
        <v>-153223.55927845597</v>
      </c>
    </row>
    <row r="415" spans="1:6" x14ac:dyDescent="0.2">
      <c r="A415" s="36">
        <f t="shared" si="30"/>
        <v>34</v>
      </c>
      <c r="B415" s="36">
        <v>401</v>
      </c>
      <c r="C415" s="37">
        <f t="shared" si="31"/>
        <v>1019.6816383611045</v>
      </c>
      <c r="D415" s="37">
        <f t="shared" si="33"/>
        <v>-120.77699902220937</v>
      </c>
      <c r="E415" s="37">
        <f t="shared" si="32"/>
        <v>898.90463933889521</v>
      </c>
      <c r="F415" s="51">
        <f t="shared" si="34"/>
        <v>-154243.24091681707</v>
      </c>
    </row>
    <row r="416" spans="1:6" x14ac:dyDescent="0.2">
      <c r="A416" s="36">
        <f t="shared" si="30"/>
        <v>34</v>
      </c>
      <c r="B416" s="36">
        <v>402</v>
      </c>
      <c r="C416" s="37">
        <f t="shared" si="31"/>
        <v>1020.4853926193873</v>
      </c>
      <c r="D416" s="37">
        <f t="shared" si="33"/>
        <v>-121.58075328049215</v>
      </c>
      <c r="E416" s="37">
        <f t="shared" si="32"/>
        <v>898.90463933889521</v>
      </c>
      <c r="F416" s="51">
        <f t="shared" si="34"/>
        <v>-155263.72630943646</v>
      </c>
    </row>
    <row r="417" spans="1:6" x14ac:dyDescent="0.2">
      <c r="A417" s="36">
        <f t="shared" si="30"/>
        <v>34</v>
      </c>
      <c r="B417" s="36">
        <v>403</v>
      </c>
      <c r="C417" s="37">
        <f t="shared" si="31"/>
        <v>1021.2897804292448</v>
      </c>
      <c r="D417" s="37">
        <f t="shared" si="33"/>
        <v>-122.38514109034968</v>
      </c>
      <c r="E417" s="37">
        <f t="shared" si="32"/>
        <v>898.90463933889521</v>
      </c>
      <c r="F417" s="51">
        <f t="shared" si="34"/>
        <v>-156285.0160898657</v>
      </c>
    </row>
    <row r="418" spans="1:6" x14ac:dyDescent="0.2">
      <c r="A418" s="36">
        <f t="shared" si="30"/>
        <v>34</v>
      </c>
      <c r="B418" s="36">
        <v>404</v>
      </c>
      <c r="C418" s="37">
        <f t="shared" si="31"/>
        <v>1022.0948022900681</v>
      </c>
      <c r="D418" s="37">
        <f t="shared" si="33"/>
        <v>-123.19016295117287</v>
      </c>
      <c r="E418" s="37">
        <f t="shared" si="32"/>
        <v>898.90463933889521</v>
      </c>
      <c r="F418" s="51">
        <f t="shared" si="34"/>
        <v>-157307.11089215576</v>
      </c>
    </row>
    <row r="419" spans="1:6" x14ac:dyDescent="0.2">
      <c r="A419" s="36">
        <f t="shared" si="30"/>
        <v>34</v>
      </c>
      <c r="B419" s="36">
        <v>405</v>
      </c>
      <c r="C419" s="37">
        <f t="shared" si="31"/>
        <v>1022.9004587016415</v>
      </c>
      <c r="D419" s="37">
        <f t="shared" si="33"/>
        <v>-123.9958193627463</v>
      </c>
      <c r="E419" s="37">
        <f t="shared" si="32"/>
        <v>898.90463933889521</v>
      </c>
      <c r="F419" s="51">
        <f t="shared" si="34"/>
        <v>-158330.01135085741</v>
      </c>
    </row>
    <row r="420" spans="1:6" x14ac:dyDescent="0.2">
      <c r="A420" s="36">
        <f t="shared" si="30"/>
        <v>34</v>
      </c>
      <c r="B420" s="36">
        <v>406</v>
      </c>
      <c r="C420" s="37">
        <f t="shared" si="31"/>
        <v>1023.7067501641437</v>
      </c>
      <c r="D420" s="37">
        <f t="shared" si="33"/>
        <v>-124.80211082524856</v>
      </c>
      <c r="E420" s="37">
        <f t="shared" si="32"/>
        <v>898.90463933889521</v>
      </c>
      <c r="F420" s="51">
        <f t="shared" si="34"/>
        <v>-159353.71810102157</v>
      </c>
    </row>
    <row r="421" spans="1:6" x14ac:dyDescent="0.2">
      <c r="A421" s="36">
        <f t="shared" si="30"/>
        <v>34</v>
      </c>
      <c r="B421" s="36">
        <v>407</v>
      </c>
      <c r="C421" s="37">
        <f t="shared" si="31"/>
        <v>1024.5136771781476</v>
      </c>
      <c r="D421" s="37">
        <f t="shared" si="33"/>
        <v>-125.60903783925241</v>
      </c>
      <c r="E421" s="37">
        <f t="shared" si="32"/>
        <v>898.90463933889521</v>
      </c>
      <c r="F421" s="51">
        <f t="shared" si="34"/>
        <v>-160378.23177819973</v>
      </c>
    </row>
    <row r="422" spans="1:6" x14ac:dyDescent="0.2">
      <c r="A422" s="36">
        <f t="shared" si="30"/>
        <v>34</v>
      </c>
      <c r="B422" s="36">
        <v>408</v>
      </c>
      <c r="C422" s="37">
        <f t="shared" si="31"/>
        <v>1025.3212402446204</v>
      </c>
      <c r="D422" s="37">
        <f t="shared" si="33"/>
        <v>-126.4166009057252</v>
      </c>
      <c r="E422" s="37">
        <f t="shared" si="32"/>
        <v>898.90463933889521</v>
      </c>
      <c r="F422" s="51">
        <f t="shared" si="34"/>
        <v>-161403.55301844433</v>
      </c>
    </row>
    <row r="423" spans="1:6" x14ac:dyDescent="0.2">
      <c r="A423" s="36">
        <f t="shared" si="30"/>
        <v>35</v>
      </c>
      <c r="B423" s="36">
        <v>409</v>
      </c>
      <c r="C423" s="37">
        <f t="shared" si="31"/>
        <v>1026.1294398649243</v>
      </c>
      <c r="D423" s="37">
        <f t="shared" si="33"/>
        <v>-127.22480052602918</v>
      </c>
      <c r="E423" s="37">
        <f t="shared" si="32"/>
        <v>898.90463933889521</v>
      </c>
      <c r="F423" s="51">
        <f t="shared" si="34"/>
        <v>-162429.68245830925</v>
      </c>
    </row>
    <row r="424" spans="1:6" x14ac:dyDescent="0.2">
      <c r="A424" s="36">
        <f t="shared" si="30"/>
        <v>35</v>
      </c>
      <c r="B424" s="36">
        <v>410</v>
      </c>
      <c r="C424" s="37">
        <f t="shared" si="31"/>
        <v>1026.938276540817</v>
      </c>
      <c r="D424" s="37">
        <f t="shared" si="33"/>
        <v>-128.03363720192183</v>
      </c>
      <c r="E424" s="37">
        <f t="shared" si="32"/>
        <v>898.90463933889521</v>
      </c>
      <c r="F424" s="51">
        <f t="shared" si="34"/>
        <v>-163456.62073485006</v>
      </c>
    </row>
    <row r="425" spans="1:6" x14ac:dyDescent="0.2">
      <c r="A425" s="36">
        <f t="shared" si="30"/>
        <v>35</v>
      </c>
      <c r="B425" s="36">
        <v>411</v>
      </c>
      <c r="C425" s="37">
        <f t="shared" si="31"/>
        <v>1027.7477507744513</v>
      </c>
      <c r="D425" s="37">
        <f t="shared" si="33"/>
        <v>-128.84311143555607</v>
      </c>
      <c r="E425" s="37">
        <f t="shared" si="32"/>
        <v>898.90463933889521</v>
      </c>
      <c r="F425" s="51">
        <f t="shared" si="34"/>
        <v>-164484.36848562452</v>
      </c>
    </row>
    <row r="426" spans="1:6" x14ac:dyDescent="0.2">
      <c r="A426" s="36">
        <f t="shared" si="30"/>
        <v>35</v>
      </c>
      <c r="B426" s="36">
        <v>412</v>
      </c>
      <c r="C426" s="37">
        <f t="shared" si="31"/>
        <v>1028.5578630683758</v>
      </c>
      <c r="D426" s="37">
        <f t="shared" si="33"/>
        <v>-129.65322372948069</v>
      </c>
      <c r="E426" s="37">
        <f t="shared" si="32"/>
        <v>898.90463933889521</v>
      </c>
      <c r="F426" s="51">
        <f t="shared" si="34"/>
        <v>-165512.92634869291</v>
      </c>
    </row>
    <row r="427" spans="1:6" x14ac:dyDescent="0.2">
      <c r="A427" s="36">
        <f t="shared" si="30"/>
        <v>35</v>
      </c>
      <c r="B427" s="36">
        <v>413</v>
      </c>
      <c r="C427" s="37">
        <f t="shared" si="31"/>
        <v>1029.3686139255358</v>
      </c>
      <c r="D427" s="37">
        <f t="shared" si="33"/>
        <v>-130.46397458664057</v>
      </c>
      <c r="E427" s="37">
        <f t="shared" si="32"/>
        <v>898.90463933889521</v>
      </c>
      <c r="F427" s="51">
        <f t="shared" si="34"/>
        <v>-166542.29496261844</v>
      </c>
    </row>
    <row r="428" spans="1:6" x14ac:dyDescent="0.2">
      <c r="A428" s="36">
        <f t="shared" si="30"/>
        <v>35</v>
      </c>
      <c r="B428" s="36">
        <v>414</v>
      </c>
      <c r="C428" s="37">
        <f t="shared" si="31"/>
        <v>1030.1800038492722</v>
      </c>
      <c r="D428" s="37">
        <f t="shared" si="33"/>
        <v>-131.27536451037705</v>
      </c>
      <c r="E428" s="37">
        <f t="shared" si="32"/>
        <v>898.90463933889521</v>
      </c>
      <c r="F428" s="51">
        <f t="shared" si="34"/>
        <v>-167572.47496646771</v>
      </c>
    </row>
    <row r="429" spans="1:6" x14ac:dyDescent="0.2">
      <c r="A429" s="36">
        <f t="shared" si="30"/>
        <v>35</v>
      </c>
      <c r="B429" s="36">
        <v>415</v>
      </c>
      <c r="C429" s="37">
        <f t="shared" si="31"/>
        <v>1030.9920333433233</v>
      </c>
      <c r="D429" s="37">
        <f t="shared" si="33"/>
        <v>-132.08739400442821</v>
      </c>
      <c r="E429" s="37">
        <f t="shared" si="32"/>
        <v>898.90463933889521</v>
      </c>
      <c r="F429" s="51">
        <f t="shared" si="34"/>
        <v>-168603.46699981103</v>
      </c>
    </row>
    <row r="430" spans="1:6" x14ac:dyDescent="0.2">
      <c r="A430" s="36">
        <f t="shared" si="30"/>
        <v>35</v>
      </c>
      <c r="B430" s="36">
        <v>416</v>
      </c>
      <c r="C430" s="37">
        <f t="shared" si="31"/>
        <v>1031.8047029118245</v>
      </c>
      <c r="D430" s="37">
        <f t="shared" si="33"/>
        <v>-132.90006357292921</v>
      </c>
      <c r="E430" s="37">
        <f t="shared" si="32"/>
        <v>898.90463933889521</v>
      </c>
      <c r="F430" s="51">
        <f t="shared" si="34"/>
        <v>-169635.27170272285</v>
      </c>
    </row>
    <row r="431" spans="1:6" x14ac:dyDescent="0.2">
      <c r="A431" s="36">
        <f t="shared" si="30"/>
        <v>35</v>
      </c>
      <c r="B431" s="36">
        <v>417</v>
      </c>
      <c r="C431" s="37">
        <f t="shared" si="31"/>
        <v>1032.6180130593079</v>
      </c>
      <c r="D431" s="37">
        <f t="shared" si="33"/>
        <v>-133.71337372041262</v>
      </c>
      <c r="E431" s="37">
        <f t="shared" si="32"/>
        <v>898.90463933889521</v>
      </c>
      <c r="F431" s="51">
        <f t="shared" si="34"/>
        <v>-170667.88971578216</v>
      </c>
    </row>
    <row r="432" spans="1:6" x14ac:dyDescent="0.2">
      <c r="A432" s="36">
        <f t="shared" si="30"/>
        <v>35</v>
      </c>
      <c r="B432" s="36">
        <v>418</v>
      </c>
      <c r="C432" s="37">
        <f t="shared" si="31"/>
        <v>1033.4319642907039</v>
      </c>
      <c r="D432" s="37">
        <f t="shared" si="33"/>
        <v>-134.52732495180862</v>
      </c>
      <c r="E432" s="37">
        <f t="shared" si="32"/>
        <v>898.90463933889521</v>
      </c>
      <c r="F432" s="51">
        <f t="shared" si="34"/>
        <v>-171701.32168007287</v>
      </c>
    </row>
    <row r="433" spans="1:6" x14ac:dyDescent="0.2">
      <c r="A433" s="36">
        <f t="shared" si="30"/>
        <v>35</v>
      </c>
      <c r="B433" s="36">
        <v>419</v>
      </c>
      <c r="C433" s="37">
        <f t="shared" si="31"/>
        <v>1034.2465571113407</v>
      </c>
      <c r="D433" s="37">
        <f t="shared" si="33"/>
        <v>-135.3419177724455</v>
      </c>
      <c r="E433" s="37">
        <f t="shared" si="32"/>
        <v>898.90463933889521</v>
      </c>
      <c r="F433" s="51">
        <f t="shared" si="34"/>
        <v>-172735.5682371842</v>
      </c>
    </row>
    <row r="434" spans="1:6" x14ac:dyDescent="0.2">
      <c r="A434" s="36">
        <f t="shared" si="30"/>
        <v>35</v>
      </c>
      <c r="B434" s="36">
        <v>420</v>
      </c>
      <c r="C434" s="37">
        <f t="shared" si="31"/>
        <v>1035.0617920269449</v>
      </c>
      <c r="D434" s="37">
        <f t="shared" si="33"/>
        <v>-136.15715268804976</v>
      </c>
      <c r="E434" s="37">
        <f t="shared" si="32"/>
        <v>898.90463933889521</v>
      </c>
      <c r="F434" s="51">
        <f t="shared" si="34"/>
        <v>-173770.63002921114</v>
      </c>
    </row>
    <row r="435" spans="1:6" x14ac:dyDescent="0.2">
      <c r="A435" s="36">
        <f t="shared" si="30"/>
        <v>36</v>
      </c>
      <c r="B435" s="36">
        <v>421</v>
      </c>
      <c r="C435" s="37">
        <f t="shared" si="31"/>
        <v>1035.8776695436418</v>
      </c>
      <c r="D435" s="37">
        <f t="shared" si="33"/>
        <v>-136.97303020474666</v>
      </c>
      <c r="E435" s="37">
        <f t="shared" si="32"/>
        <v>898.90463933889521</v>
      </c>
      <c r="F435" s="51">
        <f t="shared" si="34"/>
        <v>-174806.50769875478</v>
      </c>
    </row>
    <row r="436" spans="1:6" x14ac:dyDescent="0.2">
      <c r="A436" s="36">
        <f t="shared" si="30"/>
        <v>36</v>
      </c>
      <c r="B436" s="36">
        <v>422</v>
      </c>
      <c r="C436" s="37">
        <f t="shared" si="31"/>
        <v>1036.6941901679554</v>
      </c>
      <c r="D436" s="37">
        <f t="shared" si="33"/>
        <v>-137.78955082906029</v>
      </c>
      <c r="E436" s="37">
        <f t="shared" si="32"/>
        <v>898.90463933889521</v>
      </c>
      <c r="F436" s="51">
        <f t="shared" si="34"/>
        <v>-175843.20188892275</v>
      </c>
    </row>
    <row r="437" spans="1:6" x14ac:dyDescent="0.2">
      <c r="A437" s="36">
        <f t="shared" si="30"/>
        <v>36</v>
      </c>
      <c r="B437" s="36">
        <v>423</v>
      </c>
      <c r="C437" s="37">
        <f t="shared" si="31"/>
        <v>1037.5113544068092</v>
      </c>
      <c r="D437" s="37">
        <f t="shared" si="33"/>
        <v>-138.60671506791405</v>
      </c>
      <c r="E437" s="37">
        <f t="shared" si="32"/>
        <v>898.90463933889521</v>
      </c>
      <c r="F437" s="51">
        <f t="shared" si="34"/>
        <v>-176880.71324332955</v>
      </c>
    </row>
    <row r="438" spans="1:6" x14ac:dyDescent="0.2">
      <c r="A438" s="36">
        <f t="shared" si="30"/>
        <v>36</v>
      </c>
      <c r="B438" s="36">
        <v>424</v>
      </c>
      <c r="C438" s="37">
        <f t="shared" si="31"/>
        <v>1038.3291627675262</v>
      </c>
      <c r="D438" s="37">
        <f t="shared" si="33"/>
        <v>-139.42452342863095</v>
      </c>
      <c r="E438" s="37">
        <f t="shared" si="32"/>
        <v>898.90463933889521</v>
      </c>
      <c r="F438" s="51">
        <f t="shared" si="34"/>
        <v>-177919.04240609708</v>
      </c>
    </row>
    <row r="439" spans="1:6" x14ac:dyDescent="0.2">
      <c r="A439" s="36">
        <f t="shared" si="30"/>
        <v>36</v>
      </c>
      <c r="B439" s="36">
        <v>425</v>
      </c>
      <c r="C439" s="37">
        <f t="shared" si="31"/>
        <v>1039.147615757829</v>
      </c>
      <c r="D439" s="37">
        <f t="shared" si="33"/>
        <v>-140.24297641893386</v>
      </c>
      <c r="E439" s="37">
        <f t="shared" si="32"/>
        <v>898.90463933889521</v>
      </c>
      <c r="F439" s="51">
        <f t="shared" si="34"/>
        <v>-178958.19002185491</v>
      </c>
    </row>
    <row r="440" spans="1:6" x14ac:dyDescent="0.2">
      <c r="A440" s="36">
        <f t="shared" si="30"/>
        <v>36</v>
      </c>
      <c r="B440" s="36">
        <v>426</v>
      </c>
      <c r="C440" s="37">
        <f t="shared" si="31"/>
        <v>1039.966713885841</v>
      </c>
      <c r="D440" s="37">
        <f t="shared" si="33"/>
        <v>-141.06207454694584</v>
      </c>
      <c r="E440" s="37">
        <f t="shared" si="32"/>
        <v>898.90463933889521</v>
      </c>
      <c r="F440" s="51">
        <f t="shared" si="34"/>
        <v>-179998.15673574075</v>
      </c>
    </row>
    <row r="441" spans="1:6" x14ac:dyDescent="0.2">
      <c r="A441" s="36">
        <f t="shared" si="30"/>
        <v>36</v>
      </c>
      <c r="B441" s="36">
        <v>427</v>
      </c>
      <c r="C441" s="37">
        <f t="shared" si="31"/>
        <v>1040.7864576600857</v>
      </c>
      <c r="D441" s="37">
        <f t="shared" si="33"/>
        <v>-141.88181832119048</v>
      </c>
      <c r="E441" s="37">
        <f t="shared" si="32"/>
        <v>898.90463933889521</v>
      </c>
      <c r="F441" s="51">
        <f t="shared" si="34"/>
        <v>-181038.94319340083</v>
      </c>
    </row>
    <row r="442" spans="1:6" x14ac:dyDescent="0.2">
      <c r="A442" s="36">
        <f t="shared" si="30"/>
        <v>36</v>
      </c>
      <c r="B442" s="36">
        <v>428</v>
      </c>
      <c r="C442" s="37">
        <f t="shared" si="31"/>
        <v>1041.6068475894874</v>
      </c>
      <c r="D442" s="37">
        <f t="shared" si="33"/>
        <v>-142.70220825059224</v>
      </c>
      <c r="E442" s="37">
        <f t="shared" si="32"/>
        <v>898.90463933889521</v>
      </c>
      <c r="F442" s="51">
        <f t="shared" si="34"/>
        <v>-182080.55004099032</v>
      </c>
    </row>
    <row r="443" spans="1:6" x14ac:dyDescent="0.2">
      <c r="A443" s="36">
        <f t="shared" si="30"/>
        <v>36</v>
      </c>
      <c r="B443" s="36">
        <v>429</v>
      </c>
      <c r="C443" s="37">
        <f t="shared" si="31"/>
        <v>1042.427884183372</v>
      </c>
      <c r="D443" s="37">
        <f t="shared" si="33"/>
        <v>-143.52324484447675</v>
      </c>
      <c r="E443" s="37">
        <f t="shared" si="32"/>
        <v>898.90463933889521</v>
      </c>
      <c r="F443" s="51">
        <f t="shared" si="34"/>
        <v>-183122.97792517368</v>
      </c>
    </row>
    <row r="444" spans="1:6" x14ac:dyDescent="0.2">
      <c r="A444" s="36">
        <f t="shared" si="30"/>
        <v>36</v>
      </c>
      <c r="B444" s="36">
        <v>430</v>
      </c>
      <c r="C444" s="37">
        <f t="shared" si="31"/>
        <v>1043.2495679514661</v>
      </c>
      <c r="D444" s="37">
        <f t="shared" si="33"/>
        <v>-144.34492861257101</v>
      </c>
      <c r="E444" s="37">
        <f t="shared" si="32"/>
        <v>898.90463933889521</v>
      </c>
      <c r="F444" s="51">
        <f t="shared" si="34"/>
        <v>-184166.22749312513</v>
      </c>
    </row>
    <row r="445" spans="1:6" x14ac:dyDescent="0.2">
      <c r="A445" s="36">
        <f t="shared" si="30"/>
        <v>36</v>
      </c>
      <c r="B445" s="36">
        <v>431</v>
      </c>
      <c r="C445" s="37">
        <f t="shared" si="31"/>
        <v>1044.0718994038991</v>
      </c>
      <c r="D445" s="37">
        <f t="shared" si="33"/>
        <v>-145.16726006500392</v>
      </c>
      <c r="E445" s="37">
        <f t="shared" si="32"/>
        <v>898.90463933889521</v>
      </c>
      <c r="F445" s="51">
        <f t="shared" si="34"/>
        <v>-185210.29939252904</v>
      </c>
    </row>
    <row r="446" spans="1:6" x14ac:dyDescent="0.2">
      <c r="A446" s="36">
        <f t="shared" si="30"/>
        <v>36</v>
      </c>
      <c r="B446" s="36">
        <v>432</v>
      </c>
      <c r="C446" s="37">
        <f t="shared" si="31"/>
        <v>1044.8948790512018</v>
      </c>
      <c r="D446" s="37">
        <f t="shared" si="33"/>
        <v>-145.99023971230645</v>
      </c>
      <c r="E446" s="37">
        <f t="shared" si="32"/>
        <v>898.90463933889521</v>
      </c>
      <c r="F446" s="51">
        <f t="shared" si="34"/>
        <v>-186255.19427158023</v>
      </c>
    </row>
    <row r="447" spans="1:6" x14ac:dyDescent="0.2">
      <c r="A447" s="36">
        <f t="shared" si="30"/>
        <v>37</v>
      </c>
      <c r="B447" s="36">
        <v>433</v>
      </c>
      <c r="C447" s="37">
        <f t="shared" si="31"/>
        <v>1045.7185074043073</v>
      </c>
      <c r="D447" s="37">
        <f t="shared" si="33"/>
        <v>-146.81386806541195</v>
      </c>
      <c r="E447" s="37">
        <f t="shared" si="32"/>
        <v>898.90463933889521</v>
      </c>
      <c r="F447" s="51">
        <f t="shared" si="34"/>
        <v>-187300.91277898452</v>
      </c>
    </row>
    <row r="448" spans="1:6" x14ac:dyDescent="0.2">
      <c r="A448" s="36">
        <f t="shared" si="30"/>
        <v>37</v>
      </c>
      <c r="B448" s="36">
        <v>434</v>
      </c>
      <c r="C448" s="37">
        <f t="shared" si="31"/>
        <v>1046.5427849745518</v>
      </c>
      <c r="D448" s="37">
        <f t="shared" si="33"/>
        <v>-147.63814563565654</v>
      </c>
      <c r="E448" s="37">
        <f t="shared" si="32"/>
        <v>898.90463933889521</v>
      </c>
      <c r="F448" s="51">
        <f t="shared" si="34"/>
        <v>-188347.45556395908</v>
      </c>
    </row>
    <row r="449" spans="1:6" x14ac:dyDescent="0.2">
      <c r="A449" s="36">
        <f t="shared" si="30"/>
        <v>37</v>
      </c>
      <c r="B449" s="36">
        <v>435</v>
      </c>
      <c r="C449" s="37">
        <f t="shared" si="31"/>
        <v>1047.3677122736747</v>
      </c>
      <c r="D449" s="37">
        <f t="shared" si="33"/>
        <v>-148.46307293477943</v>
      </c>
      <c r="E449" s="37">
        <f t="shared" si="32"/>
        <v>898.90463933889521</v>
      </c>
      <c r="F449" s="51">
        <f t="shared" si="34"/>
        <v>-189394.82327623275</v>
      </c>
    </row>
    <row r="450" spans="1:6" x14ac:dyDescent="0.2">
      <c r="A450" s="36">
        <f t="shared" si="30"/>
        <v>37</v>
      </c>
      <c r="B450" s="36">
        <v>436</v>
      </c>
      <c r="C450" s="37">
        <f t="shared" si="31"/>
        <v>1048.1932898138184</v>
      </c>
      <c r="D450" s="37">
        <f t="shared" si="33"/>
        <v>-149.28865047492314</v>
      </c>
      <c r="E450" s="37">
        <f t="shared" si="32"/>
        <v>898.90463933889521</v>
      </c>
      <c r="F450" s="51">
        <f t="shared" si="34"/>
        <v>-190443.01656604657</v>
      </c>
    </row>
    <row r="451" spans="1:6" x14ac:dyDescent="0.2">
      <c r="A451" s="36">
        <f t="shared" si="30"/>
        <v>37</v>
      </c>
      <c r="B451" s="36">
        <v>437</v>
      </c>
      <c r="C451" s="37">
        <f t="shared" si="31"/>
        <v>1049.0195181075292</v>
      </c>
      <c r="D451" s="37">
        <f t="shared" si="33"/>
        <v>-150.1148787686339</v>
      </c>
      <c r="E451" s="37">
        <f t="shared" si="32"/>
        <v>898.90463933889521</v>
      </c>
      <c r="F451" s="51">
        <f t="shared" si="34"/>
        <v>-191492.0360841541</v>
      </c>
    </row>
    <row r="452" spans="1:6" x14ac:dyDescent="0.2">
      <c r="A452" s="36">
        <f t="shared" si="30"/>
        <v>37</v>
      </c>
      <c r="B452" s="36">
        <v>438</v>
      </c>
      <c r="C452" s="37">
        <f t="shared" si="31"/>
        <v>1049.8463976677572</v>
      </c>
      <c r="D452" s="37">
        <f t="shared" si="33"/>
        <v>-150.94175832886199</v>
      </c>
      <c r="E452" s="37">
        <f t="shared" si="32"/>
        <v>898.90463933889521</v>
      </c>
      <c r="F452" s="51">
        <f t="shared" si="34"/>
        <v>-192541.88248182184</v>
      </c>
    </row>
    <row r="453" spans="1:6" x14ac:dyDescent="0.2">
      <c r="A453" s="36">
        <f t="shared" si="30"/>
        <v>37</v>
      </c>
      <c r="B453" s="36">
        <v>439</v>
      </c>
      <c r="C453" s="37">
        <f t="shared" si="31"/>
        <v>1050.6739290078572</v>
      </c>
      <c r="D453" s="37">
        <f t="shared" si="33"/>
        <v>-151.76928966896196</v>
      </c>
      <c r="E453" s="37">
        <f t="shared" si="32"/>
        <v>898.90463933889521</v>
      </c>
      <c r="F453" s="51">
        <f t="shared" si="34"/>
        <v>-193592.55641082971</v>
      </c>
    </row>
    <row r="454" spans="1:6" x14ac:dyDescent="0.2">
      <c r="A454" s="36">
        <f t="shared" si="30"/>
        <v>37</v>
      </c>
      <c r="B454" s="36">
        <v>440</v>
      </c>
      <c r="C454" s="37">
        <f t="shared" si="31"/>
        <v>1051.5021126415882</v>
      </c>
      <c r="D454" s="37">
        <f t="shared" si="33"/>
        <v>-152.59747330269306</v>
      </c>
      <c r="E454" s="37">
        <f t="shared" si="32"/>
        <v>898.90463933889521</v>
      </c>
      <c r="F454" s="51">
        <f t="shared" si="34"/>
        <v>-194644.05852347129</v>
      </c>
    </row>
    <row r="455" spans="1:6" x14ac:dyDescent="0.2">
      <c r="A455" s="36">
        <f t="shared" si="30"/>
        <v>37</v>
      </c>
      <c r="B455" s="36">
        <v>441</v>
      </c>
      <c r="C455" s="37">
        <f t="shared" si="31"/>
        <v>1052.3309490831148</v>
      </c>
      <c r="D455" s="37">
        <f t="shared" si="33"/>
        <v>-153.42630974421945</v>
      </c>
      <c r="E455" s="37">
        <f t="shared" si="32"/>
        <v>898.90463933889521</v>
      </c>
      <c r="F455" s="51">
        <f t="shared" si="34"/>
        <v>-195696.38947255441</v>
      </c>
    </row>
    <row r="456" spans="1:6" x14ac:dyDescent="0.2">
      <c r="A456" s="36">
        <f t="shared" si="30"/>
        <v>37</v>
      </c>
      <c r="B456" s="36">
        <v>442</v>
      </c>
      <c r="C456" s="37">
        <f t="shared" si="31"/>
        <v>1053.1604388470059</v>
      </c>
      <c r="D456" s="37">
        <f t="shared" si="33"/>
        <v>-154.25579950811061</v>
      </c>
      <c r="E456" s="37">
        <f t="shared" si="32"/>
        <v>898.90463933889521</v>
      </c>
      <c r="F456" s="51">
        <f t="shared" si="34"/>
        <v>-196749.54991140141</v>
      </c>
    </row>
    <row r="457" spans="1:6" x14ac:dyDescent="0.2">
      <c r="A457" s="36">
        <f t="shared" si="30"/>
        <v>37</v>
      </c>
      <c r="B457" s="36">
        <v>443</v>
      </c>
      <c r="C457" s="37">
        <f t="shared" si="31"/>
        <v>1053.9905824482369</v>
      </c>
      <c r="D457" s="37">
        <f t="shared" si="33"/>
        <v>-155.08594310934166</v>
      </c>
      <c r="E457" s="37">
        <f t="shared" si="32"/>
        <v>898.90463933889521</v>
      </c>
      <c r="F457" s="51">
        <f t="shared" si="34"/>
        <v>-197803.54049384964</v>
      </c>
    </row>
    <row r="458" spans="1:6" x14ac:dyDescent="0.2">
      <c r="A458" s="36">
        <f t="shared" si="30"/>
        <v>37</v>
      </c>
      <c r="B458" s="36">
        <v>444</v>
      </c>
      <c r="C458" s="37">
        <f t="shared" si="31"/>
        <v>1054.8213804021889</v>
      </c>
      <c r="D458" s="37">
        <f t="shared" si="33"/>
        <v>-155.91674106329356</v>
      </c>
      <c r="E458" s="37">
        <f t="shared" si="32"/>
        <v>898.90463933889521</v>
      </c>
      <c r="F458" s="51">
        <f t="shared" si="34"/>
        <v>-198858.36187425183</v>
      </c>
    </row>
    <row r="459" spans="1:6" x14ac:dyDescent="0.2">
      <c r="A459" s="36">
        <f t="shared" si="30"/>
        <v>38</v>
      </c>
      <c r="B459" s="36">
        <v>445</v>
      </c>
      <c r="C459" s="37">
        <f t="shared" si="31"/>
        <v>1055.6528332246487</v>
      </c>
      <c r="D459" s="37">
        <f t="shared" si="33"/>
        <v>-156.74819388575355</v>
      </c>
      <c r="E459" s="37">
        <f t="shared" si="32"/>
        <v>898.90463933889521</v>
      </c>
      <c r="F459" s="51">
        <f t="shared" si="34"/>
        <v>-199914.01470747648</v>
      </c>
    </row>
    <row r="460" spans="1:6" x14ac:dyDescent="0.2">
      <c r="A460" s="36">
        <f t="shared" si="30"/>
        <v>38</v>
      </c>
      <c r="B460" s="36">
        <v>446</v>
      </c>
      <c r="C460" s="37">
        <f t="shared" si="31"/>
        <v>1056.4849414318107</v>
      </c>
      <c r="D460" s="37">
        <f t="shared" si="33"/>
        <v>-157.5803020929155</v>
      </c>
      <c r="E460" s="37">
        <f t="shared" si="32"/>
        <v>898.90463933889521</v>
      </c>
      <c r="F460" s="51">
        <f t="shared" si="34"/>
        <v>-200970.4996489083</v>
      </c>
    </row>
    <row r="461" spans="1:6" x14ac:dyDescent="0.2">
      <c r="A461" s="36">
        <f t="shared" si="30"/>
        <v>38</v>
      </c>
      <c r="B461" s="36">
        <v>447</v>
      </c>
      <c r="C461" s="37">
        <f t="shared" si="31"/>
        <v>1057.3177055402753</v>
      </c>
      <c r="D461" s="37">
        <f t="shared" si="33"/>
        <v>-158.41306620138005</v>
      </c>
      <c r="E461" s="37">
        <f t="shared" si="32"/>
        <v>898.90463933889521</v>
      </c>
      <c r="F461" s="51">
        <f t="shared" si="34"/>
        <v>-202027.81735444858</v>
      </c>
    </row>
    <row r="462" spans="1:6" x14ac:dyDescent="0.2">
      <c r="A462" s="36">
        <f t="shared" si="30"/>
        <v>38</v>
      </c>
      <c r="B462" s="36">
        <v>448</v>
      </c>
      <c r="C462" s="37">
        <f t="shared" si="31"/>
        <v>1058.1511260670504</v>
      </c>
      <c r="D462" s="37">
        <f t="shared" si="33"/>
        <v>-159.24648672815513</v>
      </c>
      <c r="E462" s="37">
        <f t="shared" si="32"/>
        <v>898.90463933889521</v>
      </c>
      <c r="F462" s="51">
        <f t="shared" si="34"/>
        <v>-203085.96848051561</v>
      </c>
    </row>
    <row r="463" spans="1:6" x14ac:dyDescent="0.2">
      <c r="A463" s="36">
        <f t="shared" ref="A463:A494" si="35">ROUNDUP(B463/12,0)</f>
        <v>38</v>
      </c>
      <c r="B463" s="36">
        <v>449</v>
      </c>
      <c r="C463" s="37">
        <f t="shared" ref="C463:C494" si="36">E463-D463</f>
        <v>1058.9852035295514</v>
      </c>
      <c r="D463" s="37">
        <f t="shared" si="33"/>
        <v>-160.08056419065613</v>
      </c>
      <c r="E463" s="37">
        <f t="shared" ref="E463:E494" si="37">H$5</f>
        <v>898.90463933889521</v>
      </c>
      <c r="F463" s="51">
        <f t="shared" si="34"/>
        <v>-204144.95368404518</v>
      </c>
    </row>
    <row r="464" spans="1:6" x14ac:dyDescent="0.2">
      <c r="A464" s="36">
        <f t="shared" si="35"/>
        <v>38</v>
      </c>
      <c r="B464" s="36">
        <v>450</v>
      </c>
      <c r="C464" s="37">
        <f t="shared" si="36"/>
        <v>1059.8199384456016</v>
      </c>
      <c r="D464" s="37">
        <f t="shared" ref="D464:D494" si="38">D$10*F463</f>
        <v>-160.91529910670639</v>
      </c>
      <c r="E464" s="37">
        <f t="shared" si="37"/>
        <v>898.90463933889521</v>
      </c>
      <c r="F464" s="51">
        <f t="shared" ref="F464:F494" si="39">F463-C464</f>
        <v>-205204.77362249079</v>
      </c>
    </row>
    <row r="465" spans="1:6" x14ac:dyDescent="0.2">
      <c r="A465" s="36">
        <f t="shared" si="35"/>
        <v>38</v>
      </c>
      <c r="B465" s="36">
        <v>451</v>
      </c>
      <c r="C465" s="37">
        <f t="shared" si="36"/>
        <v>1060.6553313334325</v>
      </c>
      <c r="D465" s="37">
        <f t="shared" si="38"/>
        <v>-161.75069199453733</v>
      </c>
      <c r="E465" s="37">
        <f t="shared" si="37"/>
        <v>898.90463933889521</v>
      </c>
      <c r="F465" s="51">
        <f t="shared" si="39"/>
        <v>-206265.42895382422</v>
      </c>
    </row>
    <row r="466" spans="1:6" x14ac:dyDescent="0.2">
      <c r="A466" s="36">
        <f t="shared" si="35"/>
        <v>38</v>
      </c>
      <c r="B466" s="36">
        <v>452</v>
      </c>
      <c r="C466" s="37">
        <f t="shared" si="36"/>
        <v>1061.4913827116841</v>
      </c>
      <c r="D466" s="37">
        <f t="shared" si="38"/>
        <v>-162.58674337278887</v>
      </c>
      <c r="E466" s="37">
        <f t="shared" si="37"/>
        <v>898.90463933889521</v>
      </c>
      <c r="F466" s="51">
        <f t="shared" si="39"/>
        <v>-207326.9203365359</v>
      </c>
    </row>
    <row r="467" spans="1:6" x14ac:dyDescent="0.2">
      <c r="A467" s="36">
        <f t="shared" si="35"/>
        <v>38</v>
      </c>
      <c r="B467" s="36">
        <v>453</v>
      </c>
      <c r="C467" s="37">
        <f t="shared" si="36"/>
        <v>1062.3280930994049</v>
      </c>
      <c r="D467" s="37">
        <f t="shared" si="38"/>
        <v>-163.42345376050977</v>
      </c>
      <c r="E467" s="37">
        <f t="shared" si="37"/>
        <v>898.90463933889521</v>
      </c>
      <c r="F467" s="51">
        <f t="shared" si="39"/>
        <v>-208389.24842963531</v>
      </c>
    </row>
    <row r="468" spans="1:6" x14ac:dyDescent="0.2">
      <c r="A468" s="36">
        <f t="shared" si="35"/>
        <v>38</v>
      </c>
      <c r="B468" s="36">
        <v>454</v>
      </c>
      <c r="C468" s="37">
        <f t="shared" si="36"/>
        <v>1063.1654630160531</v>
      </c>
      <c r="D468" s="37">
        <f t="shared" si="38"/>
        <v>-164.2608236771579</v>
      </c>
      <c r="E468" s="37">
        <f t="shared" si="37"/>
        <v>898.90463933889521</v>
      </c>
      <c r="F468" s="51">
        <f t="shared" si="39"/>
        <v>-209452.41389265136</v>
      </c>
    </row>
    <row r="469" spans="1:6" x14ac:dyDescent="0.2">
      <c r="A469" s="36">
        <f t="shared" si="35"/>
        <v>38</v>
      </c>
      <c r="B469" s="36">
        <v>455</v>
      </c>
      <c r="C469" s="37">
        <f t="shared" si="36"/>
        <v>1064.0034929814958</v>
      </c>
      <c r="D469" s="37">
        <f t="shared" si="38"/>
        <v>-165.09885364260063</v>
      </c>
      <c r="E469" s="37">
        <f t="shared" si="37"/>
        <v>898.90463933889521</v>
      </c>
      <c r="F469" s="51">
        <f t="shared" si="39"/>
        <v>-210516.41738563284</v>
      </c>
    </row>
    <row r="470" spans="1:6" x14ac:dyDescent="0.2">
      <c r="A470" s="36">
        <f t="shared" si="35"/>
        <v>38</v>
      </c>
      <c r="B470" s="36">
        <v>456</v>
      </c>
      <c r="C470" s="37">
        <f t="shared" si="36"/>
        <v>1064.8421835160102</v>
      </c>
      <c r="D470" s="37">
        <f t="shared" si="38"/>
        <v>-165.93754417711506</v>
      </c>
      <c r="E470" s="37">
        <f t="shared" si="37"/>
        <v>898.90463933889521</v>
      </c>
      <c r="F470" s="51">
        <f t="shared" si="39"/>
        <v>-211581.25956914885</v>
      </c>
    </row>
    <row r="471" spans="1:6" x14ac:dyDescent="0.2">
      <c r="A471" s="36">
        <f t="shared" si="35"/>
        <v>39</v>
      </c>
      <c r="B471" s="36">
        <v>457</v>
      </c>
      <c r="C471" s="37">
        <f t="shared" si="36"/>
        <v>1065.6815351402836</v>
      </c>
      <c r="D471" s="37">
        <f t="shared" si="38"/>
        <v>-166.77689580138843</v>
      </c>
      <c r="E471" s="37">
        <f t="shared" si="37"/>
        <v>898.90463933889521</v>
      </c>
      <c r="F471" s="51">
        <f t="shared" si="39"/>
        <v>-212646.94110428914</v>
      </c>
    </row>
    <row r="472" spans="1:6" x14ac:dyDescent="0.2">
      <c r="A472" s="36">
        <f t="shared" si="35"/>
        <v>39</v>
      </c>
      <c r="B472" s="36">
        <v>458</v>
      </c>
      <c r="C472" s="37">
        <f t="shared" si="36"/>
        <v>1066.5215483754137</v>
      </c>
      <c r="D472" s="37">
        <f t="shared" si="38"/>
        <v>-167.61690903651842</v>
      </c>
      <c r="E472" s="37">
        <f t="shared" si="37"/>
        <v>898.90463933889521</v>
      </c>
      <c r="F472" s="51">
        <f t="shared" si="39"/>
        <v>-213713.46265266454</v>
      </c>
    </row>
    <row r="473" spans="1:6" x14ac:dyDescent="0.2">
      <c r="A473" s="36">
        <f t="shared" si="35"/>
        <v>39</v>
      </c>
      <c r="B473" s="36">
        <v>459</v>
      </c>
      <c r="C473" s="37">
        <f t="shared" si="36"/>
        <v>1067.3622237429086</v>
      </c>
      <c r="D473" s="37">
        <f t="shared" si="38"/>
        <v>-168.45758440401337</v>
      </c>
      <c r="E473" s="37">
        <f t="shared" si="37"/>
        <v>898.90463933889521</v>
      </c>
      <c r="F473" s="51">
        <f t="shared" si="39"/>
        <v>-214780.82487640745</v>
      </c>
    </row>
    <row r="474" spans="1:6" x14ac:dyDescent="0.2">
      <c r="A474" s="36">
        <f t="shared" si="35"/>
        <v>39</v>
      </c>
      <c r="B474" s="36">
        <v>460</v>
      </c>
      <c r="C474" s="37">
        <f t="shared" si="36"/>
        <v>1068.2035617646879</v>
      </c>
      <c r="D474" s="37">
        <f t="shared" si="38"/>
        <v>-169.29892242579282</v>
      </c>
      <c r="E474" s="37">
        <f t="shared" si="37"/>
        <v>898.90463933889521</v>
      </c>
      <c r="F474" s="51">
        <f t="shared" si="39"/>
        <v>-215849.02843817213</v>
      </c>
    </row>
    <row r="475" spans="1:6" x14ac:dyDescent="0.2">
      <c r="A475" s="36">
        <f t="shared" si="35"/>
        <v>39</v>
      </c>
      <c r="B475" s="36">
        <v>461</v>
      </c>
      <c r="C475" s="37">
        <f t="shared" si="36"/>
        <v>1069.0455629630828</v>
      </c>
      <c r="D475" s="37">
        <f t="shared" si="38"/>
        <v>-170.14092362418759</v>
      </c>
      <c r="E475" s="37">
        <f t="shared" si="37"/>
        <v>898.90463933889521</v>
      </c>
      <c r="F475" s="51">
        <f t="shared" si="39"/>
        <v>-216918.07400113522</v>
      </c>
    </row>
    <row r="476" spans="1:6" x14ac:dyDescent="0.2">
      <c r="A476" s="36">
        <f t="shared" si="35"/>
        <v>39</v>
      </c>
      <c r="B476" s="36">
        <v>462</v>
      </c>
      <c r="C476" s="37">
        <f t="shared" si="36"/>
        <v>1069.8882278608355</v>
      </c>
      <c r="D476" s="37">
        <f t="shared" si="38"/>
        <v>-170.98358852194033</v>
      </c>
      <c r="E476" s="37">
        <f t="shared" si="37"/>
        <v>898.90463933889521</v>
      </c>
      <c r="F476" s="51">
        <f t="shared" si="39"/>
        <v>-217987.96222899604</v>
      </c>
    </row>
    <row r="477" spans="1:6" x14ac:dyDescent="0.2">
      <c r="A477" s="36">
        <f t="shared" si="35"/>
        <v>39</v>
      </c>
      <c r="B477" s="36">
        <v>463</v>
      </c>
      <c r="C477" s="37">
        <f t="shared" si="36"/>
        <v>1070.7315569811008</v>
      </c>
      <c r="D477" s="37">
        <f t="shared" si="38"/>
        <v>-171.82691764220564</v>
      </c>
      <c r="E477" s="37">
        <f t="shared" si="37"/>
        <v>898.90463933889521</v>
      </c>
      <c r="F477" s="51">
        <f t="shared" si="39"/>
        <v>-219058.69378597714</v>
      </c>
    </row>
    <row r="478" spans="1:6" x14ac:dyDescent="0.2">
      <c r="A478" s="36">
        <f t="shared" si="35"/>
        <v>39</v>
      </c>
      <c r="B478" s="36">
        <v>464</v>
      </c>
      <c r="C478" s="37">
        <f t="shared" si="36"/>
        <v>1071.5755508474458</v>
      </c>
      <c r="D478" s="37">
        <f t="shared" si="38"/>
        <v>-172.67091150855057</v>
      </c>
      <c r="E478" s="37">
        <f t="shared" si="37"/>
        <v>898.90463933889521</v>
      </c>
      <c r="F478" s="51">
        <f t="shared" si="39"/>
        <v>-220130.2693368246</v>
      </c>
    </row>
    <row r="479" spans="1:6" x14ac:dyDescent="0.2">
      <c r="A479" s="36">
        <f t="shared" si="35"/>
        <v>39</v>
      </c>
      <c r="B479" s="36">
        <v>465</v>
      </c>
      <c r="C479" s="37">
        <f t="shared" si="36"/>
        <v>1072.4202099838501</v>
      </c>
      <c r="D479" s="37">
        <f t="shared" si="38"/>
        <v>-173.51557064495481</v>
      </c>
      <c r="E479" s="37">
        <f t="shared" si="37"/>
        <v>898.90463933889521</v>
      </c>
      <c r="F479" s="51">
        <f t="shared" si="39"/>
        <v>-221202.68954680845</v>
      </c>
    </row>
    <row r="480" spans="1:6" x14ac:dyDescent="0.2">
      <c r="A480" s="36">
        <f t="shared" si="35"/>
        <v>39</v>
      </c>
      <c r="B480" s="36">
        <v>466</v>
      </c>
      <c r="C480" s="37">
        <f t="shared" si="36"/>
        <v>1073.2655349147062</v>
      </c>
      <c r="D480" s="37">
        <f t="shared" si="38"/>
        <v>-174.36089557581113</v>
      </c>
      <c r="E480" s="37">
        <f t="shared" si="37"/>
        <v>898.90463933889521</v>
      </c>
      <c r="F480" s="51">
        <f t="shared" si="39"/>
        <v>-222275.95508172316</v>
      </c>
    </row>
    <row r="481" spans="1:6" x14ac:dyDescent="0.2">
      <c r="A481" s="36">
        <f t="shared" si="35"/>
        <v>39</v>
      </c>
      <c r="B481" s="36">
        <v>467</v>
      </c>
      <c r="C481" s="37">
        <f t="shared" si="36"/>
        <v>1074.1115261648208</v>
      </c>
      <c r="D481" s="37">
        <f t="shared" si="38"/>
        <v>-175.20688682592555</v>
      </c>
      <c r="E481" s="37">
        <f t="shared" si="37"/>
        <v>898.90463933889521</v>
      </c>
      <c r="F481" s="51">
        <f t="shared" si="39"/>
        <v>-223350.06660788797</v>
      </c>
    </row>
    <row r="482" spans="1:6" x14ac:dyDescent="0.2">
      <c r="A482" s="36">
        <f t="shared" si="35"/>
        <v>39</v>
      </c>
      <c r="B482" s="36">
        <v>468</v>
      </c>
      <c r="C482" s="37">
        <f t="shared" si="36"/>
        <v>1074.958184259413</v>
      </c>
      <c r="D482" s="37">
        <f t="shared" si="38"/>
        <v>-176.05354492051788</v>
      </c>
      <c r="E482" s="37">
        <f t="shared" si="37"/>
        <v>898.90463933889521</v>
      </c>
      <c r="F482" s="51">
        <f t="shared" si="39"/>
        <v>-224425.02479214739</v>
      </c>
    </row>
    <row r="483" spans="1:6" x14ac:dyDescent="0.2">
      <c r="A483" s="36">
        <f t="shared" si="35"/>
        <v>40</v>
      </c>
      <c r="B483" s="36">
        <v>469</v>
      </c>
      <c r="C483" s="37">
        <f t="shared" si="36"/>
        <v>1075.8055097241172</v>
      </c>
      <c r="D483" s="37">
        <f t="shared" si="38"/>
        <v>-176.90087038522188</v>
      </c>
      <c r="E483" s="37">
        <f t="shared" si="37"/>
        <v>898.90463933889521</v>
      </c>
      <c r="F483" s="51">
        <f t="shared" si="39"/>
        <v>-225500.83030187152</v>
      </c>
    </row>
    <row r="484" spans="1:6" x14ac:dyDescent="0.2">
      <c r="A484" s="36">
        <f t="shared" si="35"/>
        <v>40</v>
      </c>
      <c r="B484" s="36">
        <v>470</v>
      </c>
      <c r="C484" s="37">
        <f t="shared" si="36"/>
        <v>1076.6535030849809</v>
      </c>
      <c r="D484" s="37">
        <f t="shared" si="38"/>
        <v>-177.74886374608559</v>
      </c>
      <c r="E484" s="37">
        <f t="shared" si="37"/>
        <v>898.90463933889521</v>
      </c>
      <c r="F484" s="51">
        <f t="shared" si="39"/>
        <v>-226577.48380495652</v>
      </c>
    </row>
    <row r="485" spans="1:6" x14ac:dyDescent="0.2">
      <c r="A485" s="36">
        <f t="shared" si="35"/>
        <v>40</v>
      </c>
      <c r="B485" s="36">
        <v>471</v>
      </c>
      <c r="C485" s="37">
        <f t="shared" si="36"/>
        <v>1077.5021648684669</v>
      </c>
      <c r="D485" s="37">
        <f t="shared" si="38"/>
        <v>-178.59752552957175</v>
      </c>
      <c r="E485" s="37">
        <f t="shared" si="37"/>
        <v>898.90463933889521</v>
      </c>
      <c r="F485" s="51">
        <f t="shared" si="39"/>
        <v>-227654.98596982498</v>
      </c>
    </row>
    <row r="486" spans="1:6" x14ac:dyDescent="0.2">
      <c r="A486" s="36">
        <f t="shared" si="35"/>
        <v>40</v>
      </c>
      <c r="B486" s="36">
        <v>472</v>
      </c>
      <c r="C486" s="37">
        <f t="shared" si="36"/>
        <v>1078.3514956014533</v>
      </c>
      <c r="D486" s="37">
        <f t="shared" si="38"/>
        <v>-179.4468562625581</v>
      </c>
      <c r="E486" s="37">
        <f t="shared" si="37"/>
        <v>898.90463933889521</v>
      </c>
      <c r="F486" s="51">
        <f t="shared" si="39"/>
        <v>-228733.33746542642</v>
      </c>
    </row>
    <row r="487" spans="1:6" x14ac:dyDescent="0.2">
      <c r="A487" s="36">
        <f t="shared" si="35"/>
        <v>40</v>
      </c>
      <c r="B487" s="36">
        <v>473</v>
      </c>
      <c r="C487" s="37">
        <f t="shared" si="36"/>
        <v>1079.2014958112329</v>
      </c>
      <c r="D487" s="37">
        <f t="shared" si="38"/>
        <v>-180.29685647233762</v>
      </c>
      <c r="E487" s="37">
        <f t="shared" si="37"/>
        <v>898.90463933889521</v>
      </c>
      <c r="F487" s="51">
        <f t="shared" si="39"/>
        <v>-229812.53896123765</v>
      </c>
    </row>
    <row r="488" spans="1:6" x14ac:dyDescent="0.2">
      <c r="A488" s="36">
        <f t="shared" si="35"/>
        <v>40</v>
      </c>
      <c r="B488" s="36">
        <v>474</v>
      </c>
      <c r="C488" s="37">
        <f t="shared" si="36"/>
        <v>1080.0521660255142</v>
      </c>
      <c r="D488" s="37">
        <f t="shared" si="38"/>
        <v>-181.14752668661899</v>
      </c>
      <c r="E488" s="37">
        <f t="shared" si="37"/>
        <v>898.90463933889521</v>
      </c>
      <c r="F488" s="51">
        <f t="shared" si="39"/>
        <v>-230892.59112726315</v>
      </c>
    </row>
    <row r="489" spans="1:6" x14ac:dyDescent="0.2">
      <c r="A489" s="36">
        <f t="shared" si="35"/>
        <v>40</v>
      </c>
      <c r="B489" s="36">
        <v>475</v>
      </c>
      <c r="C489" s="37">
        <f t="shared" si="36"/>
        <v>1080.9035067724221</v>
      </c>
      <c r="D489" s="37">
        <f t="shared" si="38"/>
        <v>-181.99886743352684</v>
      </c>
      <c r="E489" s="37">
        <f t="shared" si="37"/>
        <v>898.90463933889521</v>
      </c>
      <c r="F489" s="51">
        <f t="shared" si="39"/>
        <v>-231973.49463403557</v>
      </c>
    </row>
    <row r="490" spans="1:6" x14ac:dyDescent="0.2">
      <c r="A490" s="36">
        <f t="shared" si="35"/>
        <v>40</v>
      </c>
      <c r="B490" s="36">
        <v>476</v>
      </c>
      <c r="C490" s="37">
        <f t="shared" si="36"/>
        <v>1081.7555185804972</v>
      </c>
      <c r="D490" s="37">
        <f t="shared" si="38"/>
        <v>-182.85087924160203</v>
      </c>
      <c r="E490" s="37">
        <f t="shared" si="37"/>
        <v>898.90463933889521</v>
      </c>
      <c r="F490" s="51">
        <f t="shared" si="39"/>
        <v>-233055.25015261606</v>
      </c>
    </row>
    <row r="491" spans="1:6" x14ac:dyDescent="0.2">
      <c r="A491" s="36">
        <f t="shared" si="35"/>
        <v>40</v>
      </c>
      <c r="B491" s="36">
        <v>477</v>
      </c>
      <c r="C491" s="37">
        <f t="shared" si="36"/>
        <v>1082.6082019786973</v>
      </c>
      <c r="D491" s="37">
        <f t="shared" si="38"/>
        <v>-183.70356263980213</v>
      </c>
      <c r="E491" s="37">
        <f t="shared" si="37"/>
        <v>898.90463933889521</v>
      </c>
      <c r="F491" s="51">
        <f t="shared" si="39"/>
        <v>-234137.85835459476</v>
      </c>
    </row>
    <row r="492" spans="1:6" x14ac:dyDescent="0.2">
      <c r="A492" s="36">
        <f t="shared" si="35"/>
        <v>40</v>
      </c>
      <c r="B492" s="36">
        <v>478</v>
      </c>
      <c r="C492" s="37">
        <f t="shared" si="36"/>
        <v>1083.4615574963968</v>
      </c>
      <c r="D492" s="37">
        <f t="shared" si="38"/>
        <v>-184.55691815750157</v>
      </c>
      <c r="E492" s="37">
        <f t="shared" si="37"/>
        <v>898.90463933889521</v>
      </c>
      <c r="F492" s="51">
        <f t="shared" si="39"/>
        <v>-235221.31991209116</v>
      </c>
    </row>
    <row r="493" spans="1:6" x14ac:dyDescent="0.2">
      <c r="A493" s="36">
        <f t="shared" si="35"/>
        <v>40</v>
      </c>
      <c r="B493" s="36">
        <v>479</v>
      </c>
      <c r="C493" s="37">
        <f t="shared" si="36"/>
        <v>1084.3155856633873</v>
      </c>
      <c r="D493" s="37">
        <f t="shared" si="38"/>
        <v>-185.41094632449207</v>
      </c>
      <c r="E493" s="37">
        <f t="shared" si="37"/>
        <v>898.90463933889521</v>
      </c>
      <c r="F493" s="51">
        <f t="shared" si="39"/>
        <v>-236305.63549775456</v>
      </c>
    </row>
    <row r="494" spans="1:6" x14ac:dyDescent="0.2">
      <c r="A494" s="36">
        <f t="shared" si="35"/>
        <v>40</v>
      </c>
      <c r="B494" s="36">
        <v>480</v>
      </c>
      <c r="C494" s="37">
        <f t="shared" si="36"/>
        <v>1085.1702870098782</v>
      </c>
      <c r="D494" s="37">
        <f t="shared" si="38"/>
        <v>-186.26564767098304</v>
      </c>
      <c r="E494" s="37">
        <f t="shared" si="37"/>
        <v>898.90463933889521</v>
      </c>
      <c r="F494" s="51">
        <f t="shared" si="39"/>
        <v>-237390.80578476444</v>
      </c>
    </row>
  </sheetData>
  <mergeCells count="1">
    <mergeCell ref="A2:H2"/>
  </mergeCells>
  <pageMargins left="0.78740157499999996" right="0.78740157499999996" top="0.98425196900000012" bottom="0.98425196900000012" header="0.49212598450000006" footer="0.49212598450000006"/>
  <pageSetup paperSize="0" scale="85" fitToWidth="0" fitToHeight="0" orientation="portrait" horizontalDpi="0" verticalDpi="0" copies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Calcul_de_Rentabilité</vt:lpstr>
      <vt:lpstr>Graph</vt:lpstr>
      <vt:lpstr>simulation_prêt_Vide</vt:lpstr>
      <vt:lpstr>simulation_prêt_Vide!Zone_d_impression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famille</dc:creator>
  <dc:description/>
  <cp:lastModifiedBy>Florian Genest</cp:lastModifiedBy>
  <cp:lastPrinted>2022-05-12T09:11:58Z</cp:lastPrinted>
  <dcterms:created xsi:type="dcterms:W3CDTF">2016-01-17T14:31:00Z</dcterms:created>
  <dcterms:modified xsi:type="dcterms:W3CDTF">2024-05-23T08:39:59Z</dcterms:modified>
</cp:coreProperties>
</file>