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00 Agency\Erkan\Order bump\"/>
    </mc:Choice>
  </mc:AlternateContent>
  <bookViews>
    <workbookView xWindow="0" yWindow="456" windowWidth="28800" windowHeight="16056"/>
  </bookViews>
  <sheets>
    <sheet name="Feuil1" sheetId="1" r:id="rId1"/>
    <sheet name="Feuil2" sheetId="2" r:id="rId2"/>
    <sheet name="Feuil3" sheetId="3" r:id="rId3"/>
  </sheet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3" i="1" l="1"/>
  <c r="E13" i="1"/>
  <c r="D12" i="1"/>
  <c r="E12" i="1"/>
  <c r="D11" i="1"/>
  <c r="E11" i="1"/>
  <c r="D10" i="1"/>
  <c r="E10" i="1"/>
  <c r="F14" i="1"/>
  <c r="F15" i="1"/>
  <c r="F16" i="1"/>
  <c r="F21" i="1"/>
  <c r="F18" i="1"/>
  <c r="F19" i="1"/>
  <c r="E29" i="1"/>
  <c r="E30" i="1"/>
  <c r="E31" i="1"/>
  <c r="F32" i="1"/>
  <c r="F34" i="1"/>
  <c r="G21" i="1"/>
</calcChain>
</file>

<file path=xl/sharedStrings.xml><?xml version="1.0" encoding="utf-8"?>
<sst xmlns="http://schemas.openxmlformats.org/spreadsheetml/2006/main" count="47" uniqueCount="45">
  <si>
    <t>0 à 6 500€</t>
  </si>
  <si>
    <t>6 500€ à 17 000€</t>
  </si>
  <si>
    <t>Tranches</t>
  </si>
  <si>
    <t>Taux HT</t>
  </si>
  <si>
    <t>Montant HT</t>
  </si>
  <si>
    <t>Montant TTC</t>
  </si>
  <si>
    <t>EMOLUMENTS</t>
  </si>
  <si>
    <t>ADJUDICATION BRUT</t>
  </si>
  <si>
    <t>sous total =</t>
  </si>
  <si>
    <t>DROIT D'ENREGISTREMENT</t>
  </si>
  <si>
    <t>5,80% TTC</t>
  </si>
  <si>
    <t>FRAIS PUBLICATION</t>
  </si>
  <si>
    <t>HONORAIRES AVOCAT</t>
  </si>
  <si>
    <t>0,10% TTC + 270€</t>
  </si>
  <si>
    <t>Copie jugement+déboursés+droit plaidoire+notif syndic+extrait cadastre</t>
  </si>
  <si>
    <t>MONTANT DES TRAVAUX</t>
  </si>
  <si>
    <t>COUT DE REVIENT TOTAL  HORS TRAVAUX</t>
  </si>
  <si>
    <t>COUT DE REVIENT TOTAL AVEC TRAVAUX</t>
  </si>
  <si>
    <t>Loyer hors charges</t>
  </si>
  <si>
    <t>Taxe foncière</t>
  </si>
  <si>
    <t>Vide locatif 0,5 mois/an</t>
  </si>
  <si>
    <t>Revenues annuels</t>
  </si>
  <si>
    <t>Rentabilite nette (non compris interêts, frais de gestion etc..)</t>
  </si>
  <si>
    <t xml:space="preserve">    (valeur exacte-travaux-adjudication-frais-honoraires-emoluments-enregristrement-frais)</t>
  </si>
  <si>
    <t>Case à ne pas toucher</t>
  </si>
  <si>
    <t>mensuel</t>
  </si>
  <si>
    <t>annuel</t>
  </si>
  <si>
    <t>CALCUL (très rapide) DE RENTABILITE LOCATIVE (ne tiens pas compte des intérêts bancaires)</t>
  </si>
  <si>
    <t>étape</t>
  </si>
  <si>
    <t>17 000€ à 60 000€</t>
  </si>
  <si>
    <t>&gt; 60 000€</t>
  </si>
  <si>
    <t>VALEUR INTRINSEQUE</t>
  </si>
  <si>
    <t>CALCUL DE PLUS-VALUE (HORS MARCHAND DE BIEN)</t>
  </si>
  <si>
    <t>FRAIS PREALABLES VENTE</t>
  </si>
  <si>
    <r>
      <rPr>
        <b/>
        <sz val="16"/>
        <color theme="1"/>
        <rFont val="Calibri"/>
        <family val="2"/>
        <scheme val="minor"/>
      </rPr>
      <t>MARGE POTENTIEL</t>
    </r>
    <r>
      <rPr>
        <sz val="11"/>
        <color theme="1"/>
        <rFont val="Calibri"/>
        <family val="2"/>
        <scheme val="minor"/>
      </rPr>
      <t xml:space="preserve">  </t>
    </r>
  </si>
  <si>
    <t>Case en jaune à remplir.</t>
  </si>
  <si>
    <t>PUTEAUX</t>
  </si>
  <si>
    <t>Exemple 1</t>
  </si>
  <si>
    <t>avec travaux</t>
  </si>
  <si>
    <t>sans travaux</t>
  </si>
  <si>
    <t>Prix à la revente</t>
  </si>
  <si>
    <t>Montant des travaux</t>
  </si>
  <si>
    <t>Enchères max</t>
  </si>
  <si>
    <t>Frais préalable</t>
  </si>
  <si>
    <t>Exemple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</si>
</sst>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164" fontId="4" fillId="3" borderId="9" xfId="1" applyNumberFormat="1" applyFont="1" applyFill="1" applyBorder="1" applyAlignment="1">
      <alignment horizontal="center"/>
    </xf>
    <xf numFmtId="164" fontId="4" fillId="3" borderId="11" xfId="1" applyNumberFormat="1" applyFont="1" applyFill="1" applyBorder="1" applyAlignment="1">
      <alignment horizontal="center"/>
    </xf>
    <xf numFmtId="164" fontId="4" fillId="3" borderId="19" xfId="0" applyNumberFormat="1" applyFont="1" applyFill="1" applyBorder="1" applyAlignment="1">
      <alignment horizontal="center"/>
    </xf>
    <xf numFmtId="0" fontId="0" fillId="3" borderId="0" xfId="0" applyFill="1"/>
    <xf numFmtId="0" fontId="5" fillId="0" borderId="0" xfId="0" applyFont="1"/>
    <xf numFmtId="0" fontId="2" fillId="4" borderId="1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4" fillId="4" borderId="11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164" fontId="4" fillId="4" borderId="15" xfId="0" applyNumberFormat="1" applyFont="1" applyFill="1" applyBorder="1" applyAlignment="1">
      <alignment horizontal="center"/>
    </xf>
    <xf numFmtId="164" fontId="4" fillId="4" borderId="13" xfId="1" applyNumberFormat="1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/>
    </xf>
    <xf numFmtId="164" fontId="4" fillId="4" borderId="9" xfId="0" applyNumberFormat="1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 wrapText="1"/>
    </xf>
    <xf numFmtId="0" fontId="2" fillId="4" borderId="17" xfId="0" applyFont="1" applyFill="1" applyBorder="1"/>
    <xf numFmtId="164" fontId="4" fillId="4" borderId="19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 vertical="center"/>
    </xf>
    <xf numFmtId="0" fontId="0" fillId="0" borderId="31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44" fontId="0" fillId="0" borderId="0" xfId="1" applyFont="1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10" fontId="9" fillId="0" borderId="4" xfId="0" applyNumberFormat="1" applyFont="1" applyBorder="1" applyAlignment="1">
      <alignment horizontal="center" vertical="center"/>
    </xf>
    <xf numFmtId="10" fontId="3" fillId="5" borderId="4" xfId="2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4" borderId="0" xfId="0" applyFill="1"/>
    <xf numFmtId="0" fontId="0" fillId="0" borderId="0" xfId="0" applyBorder="1" applyAlignment="1">
      <alignment horizontal="right"/>
    </xf>
    <xf numFmtId="164" fontId="0" fillId="0" borderId="0" xfId="0" applyNumberFormat="1" applyFont="1" applyBorder="1" applyAlignment="1">
      <alignment horizontal="right"/>
    </xf>
    <xf numFmtId="165" fontId="2" fillId="4" borderId="0" xfId="0" applyNumberFormat="1" applyFont="1" applyFill="1" applyBorder="1" applyAlignment="1">
      <alignment horizontal="center"/>
    </xf>
    <xf numFmtId="0" fontId="2" fillId="0" borderId="22" xfId="0" applyFont="1" applyBorder="1" applyAlignment="1">
      <alignment horizontal="left"/>
    </xf>
    <xf numFmtId="164" fontId="0" fillId="0" borderId="0" xfId="0" applyNumberFormat="1"/>
    <xf numFmtId="0" fontId="2" fillId="0" borderId="21" xfId="0" applyFont="1" applyBorder="1" applyAlignment="1">
      <alignment horizontal="left"/>
    </xf>
    <xf numFmtId="0" fontId="0" fillId="0" borderId="0" xfId="0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44" fontId="0" fillId="0" borderId="8" xfId="1" applyFont="1" applyBorder="1" applyAlignment="1">
      <alignment horizontal="center"/>
    </xf>
    <xf numFmtId="44" fontId="0" fillId="0" borderId="33" xfId="1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4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topLeftCell="D1" zoomScale="125" workbookViewId="0">
      <selection activeCell="I17" sqref="I17"/>
    </sheetView>
  </sheetViews>
  <sheetFormatPr baseColWidth="10" defaultRowHeight="14.4" x14ac:dyDescent="0.3"/>
  <cols>
    <col min="1" max="1" width="26.6640625" bestFit="1" customWidth="1"/>
    <col min="2" max="2" width="24" style="1" customWidth="1"/>
    <col min="3" max="3" width="10.77734375" style="1"/>
    <col min="4" max="4" width="10.77734375" style="2"/>
    <col min="5" max="5" width="14.77734375" style="1" customWidth="1"/>
    <col min="6" max="6" width="18.44140625" style="3" customWidth="1"/>
    <col min="9" max="9" width="11.44140625" customWidth="1"/>
    <col min="13" max="14" width="12.33203125" customWidth="1"/>
    <col min="15" max="15" width="2.44140625" customWidth="1"/>
    <col min="16" max="17" width="12.44140625" customWidth="1"/>
  </cols>
  <sheetData>
    <row r="1" spans="1:17" ht="15.6" x14ac:dyDescent="0.3">
      <c r="A1" s="78" t="s">
        <v>32</v>
      </c>
      <c r="B1" s="78"/>
      <c r="C1" s="78"/>
      <c r="D1" s="78"/>
      <c r="E1" s="78"/>
      <c r="F1" s="78"/>
    </row>
    <row r="2" spans="1:17" ht="15" thickBot="1" x14ac:dyDescent="0.35">
      <c r="A2" t="s">
        <v>36</v>
      </c>
      <c r="H2" s="1" t="s">
        <v>28</v>
      </c>
    </row>
    <row r="3" spans="1:17" x14ac:dyDescent="0.3">
      <c r="A3" s="12" t="s">
        <v>31</v>
      </c>
      <c r="B3" s="13"/>
      <c r="C3" s="13"/>
      <c r="D3" s="14"/>
      <c r="E3" s="13"/>
      <c r="F3" s="46"/>
      <c r="H3" s="1">
        <v>1</v>
      </c>
    </row>
    <row r="4" spans="1:17" ht="15" thickBot="1" x14ac:dyDescent="0.35">
      <c r="A4" s="17" t="s">
        <v>15</v>
      </c>
      <c r="B4" s="65"/>
      <c r="C4" s="63"/>
      <c r="D4" s="18"/>
      <c r="E4" s="19"/>
      <c r="F4" s="22">
        <v>0</v>
      </c>
      <c r="H4" s="1">
        <v>2</v>
      </c>
    </row>
    <row r="5" spans="1:17" ht="15" thickBot="1" x14ac:dyDescent="0.35">
      <c r="A5" s="11"/>
      <c r="B5" s="6"/>
      <c r="C5" s="6"/>
      <c r="D5" s="7"/>
      <c r="E5" s="6"/>
      <c r="F5" s="8"/>
      <c r="H5" s="1"/>
    </row>
    <row r="6" spans="1:17" ht="30.75" customHeight="1" x14ac:dyDescent="0.3">
      <c r="A6" s="12" t="s">
        <v>7</v>
      </c>
      <c r="B6" s="13"/>
      <c r="C6" s="13"/>
      <c r="D6" s="14"/>
      <c r="E6" s="13"/>
      <c r="F6" s="45">
        <v>0</v>
      </c>
      <c r="H6" s="1">
        <v>5</v>
      </c>
      <c r="I6" s="23"/>
      <c r="J6" s="24" t="s">
        <v>35</v>
      </c>
      <c r="M6" s="75" t="s">
        <v>37</v>
      </c>
      <c r="N6" s="76"/>
      <c r="O6" s="73"/>
      <c r="P6" s="75" t="s">
        <v>44</v>
      </c>
      <c r="Q6" s="76"/>
    </row>
    <row r="7" spans="1:17" x14ac:dyDescent="0.3">
      <c r="A7" s="15" t="s">
        <v>33</v>
      </c>
      <c r="B7" s="4"/>
      <c r="C7" s="4"/>
      <c r="D7" s="5"/>
      <c r="E7" s="4"/>
      <c r="F7" s="20">
        <v>10000</v>
      </c>
      <c r="H7" s="1">
        <v>3</v>
      </c>
      <c r="I7" s="59"/>
      <c r="M7" s="67" t="s">
        <v>38</v>
      </c>
      <c r="N7" s="68" t="s">
        <v>39</v>
      </c>
      <c r="O7" s="73"/>
      <c r="P7" s="67" t="s">
        <v>38</v>
      </c>
      <c r="Q7" s="68" t="s">
        <v>39</v>
      </c>
    </row>
    <row r="8" spans="1:17" x14ac:dyDescent="0.3">
      <c r="A8" s="16" t="s">
        <v>12</v>
      </c>
      <c r="B8" s="9"/>
      <c r="C8" s="9"/>
      <c r="D8" s="10"/>
      <c r="E8" s="9"/>
      <c r="F8" s="21">
        <v>2000</v>
      </c>
      <c r="H8" s="1">
        <v>4</v>
      </c>
      <c r="I8" s="59"/>
      <c r="J8" s="24" t="s">
        <v>24</v>
      </c>
      <c r="L8" s="66" t="s">
        <v>40</v>
      </c>
      <c r="M8" s="69">
        <v>200000</v>
      </c>
      <c r="N8" s="70">
        <v>180000</v>
      </c>
      <c r="O8" s="52"/>
      <c r="P8" s="69">
        <v>300000</v>
      </c>
      <c r="Q8" s="70">
        <v>240000</v>
      </c>
    </row>
    <row r="9" spans="1:17" x14ac:dyDescent="0.3">
      <c r="A9" s="25" t="s">
        <v>6</v>
      </c>
      <c r="B9" s="26" t="s">
        <v>2</v>
      </c>
      <c r="C9" s="26" t="s">
        <v>3</v>
      </c>
      <c r="D9" s="27" t="s">
        <v>4</v>
      </c>
      <c r="E9" s="26" t="s">
        <v>5</v>
      </c>
      <c r="F9" s="28"/>
      <c r="L9" s="66" t="s">
        <v>41</v>
      </c>
      <c r="M9" s="69">
        <v>30000</v>
      </c>
      <c r="N9" s="70">
        <v>0</v>
      </c>
      <c r="O9" s="52"/>
      <c r="P9" s="69">
        <v>40000</v>
      </c>
      <c r="Q9" s="70">
        <v>0</v>
      </c>
    </row>
    <row r="10" spans="1:17" x14ac:dyDescent="0.3">
      <c r="A10" s="29"/>
      <c r="B10" s="30" t="s">
        <v>0</v>
      </c>
      <c r="C10" s="62">
        <v>3.9449999999999998</v>
      </c>
      <c r="D10" s="31">
        <f>6500*C10/100</f>
        <v>256.42500000000001</v>
      </c>
      <c r="E10" s="31">
        <f>D10*1.2</f>
        <v>307.70999999999998</v>
      </c>
      <c r="F10" s="32"/>
      <c r="L10" s="66" t="s">
        <v>43</v>
      </c>
      <c r="M10" s="69">
        <v>10000</v>
      </c>
      <c r="N10" s="70">
        <v>10000</v>
      </c>
      <c r="O10" s="52"/>
      <c r="P10" s="69">
        <v>10000</v>
      </c>
      <c r="Q10" s="70">
        <v>10000</v>
      </c>
    </row>
    <row r="11" spans="1:17" x14ac:dyDescent="0.3">
      <c r="A11" s="29"/>
      <c r="B11" s="30" t="s">
        <v>1</v>
      </c>
      <c r="C11" s="62">
        <v>1.627</v>
      </c>
      <c r="D11" s="31">
        <f>10500*C11/100</f>
        <v>170.83500000000001</v>
      </c>
      <c r="E11" s="31">
        <f>D11*1.2</f>
        <v>205.00200000000001</v>
      </c>
      <c r="F11" s="32"/>
      <c r="M11" s="69"/>
      <c r="N11" s="70"/>
      <c r="O11" s="52"/>
      <c r="P11" s="69"/>
      <c r="Q11" s="70"/>
    </row>
    <row r="12" spans="1:17" ht="15" thickBot="1" x14ac:dyDescent="0.35">
      <c r="A12" s="29"/>
      <c r="B12" s="30" t="s">
        <v>29</v>
      </c>
      <c r="C12" s="62">
        <v>1.085</v>
      </c>
      <c r="D12" s="31">
        <f>(F6-17000)*C12/100</f>
        <v>-184.45</v>
      </c>
      <c r="E12" s="31">
        <f t="shared" ref="E12:E13" si="0">D12*1.2</f>
        <v>-221.33999999999997</v>
      </c>
      <c r="F12" s="32"/>
      <c r="L12" s="66" t="s">
        <v>42</v>
      </c>
      <c r="M12" s="71"/>
      <c r="N12" s="72"/>
      <c r="O12" s="74"/>
      <c r="P12" s="71"/>
      <c r="Q12" s="72"/>
    </row>
    <row r="13" spans="1:17" x14ac:dyDescent="0.3">
      <c r="A13" s="29"/>
      <c r="B13" s="30" t="s">
        <v>30</v>
      </c>
      <c r="C13" s="62">
        <v>0.81399999999999995</v>
      </c>
      <c r="D13" s="31">
        <f>MAX(0,((F6-60000)*C13/100))</f>
        <v>0</v>
      </c>
      <c r="E13" s="31">
        <f t="shared" si="0"/>
        <v>0</v>
      </c>
      <c r="F13" s="32"/>
    </row>
    <row r="14" spans="1:17" x14ac:dyDescent="0.3">
      <c r="A14" s="33"/>
      <c r="B14" s="34"/>
      <c r="C14" s="34"/>
      <c r="D14" s="35"/>
      <c r="E14" s="36" t="s">
        <v>8</v>
      </c>
      <c r="F14" s="37">
        <f>E13+E12+E11+E10</f>
        <v>291.37200000000001</v>
      </c>
    </row>
    <row r="15" spans="1:17" x14ac:dyDescent="0.3">
      <c r="A15" s="29" t="s">
        <v>9</v>
      </c>
      <c r="B15" s="30" t="s">
        <v>10</v>
      </c>
      <c r="C15" s="30"/>
      <c r="D15" s="31"/>
      <c r="E15" s="30"/>
      <c r="F15" s="38">
        <f>F6*0.058</f>
        <v>0</v>
      </c>
    </row>
    <row r="16" spans="1:17" x14ac:dyDescent="0.3">
      <c r="A16" s="39" t="s">
        <v>11</v>
      </c>
      <c r="B16" s="36" t="s">
        <v>13</v>
      </c>
      <c r="C16" s="36"/>
      <c r="D16" s="40"/>
      <c r="E16" s="36"/>
      <c r="F16" s="41">
        <f>(F6*0.001)+270</f>
        <v>270</v>
      </c>
      <c r="H16" s="64"/>
    </row>
    <row r="17" spans="1:7" ht="55.2" x14ac:dyDescent="0.3">
      <c r="A17" s="42" t="s">
        <v>14</v>
      </c>
      <c r="B17" s="34"/>
      <c r="C17" s="34"/>
      <c r="D17" s="35"/>
      <c r="E17" s="34"/>
      <c r="F17" s="41">
        <v>120</v>
      </c>
    </row>
    <row r="18" spans="1:7" ht="27" customHeight="1" thickBot="1" x14ac:dyDescent="0.35">
      <c r="A18" s="43"/>
      <c r="B18" s="77" t="s">
        <v>16</v>
      </c>
      <c r="C18" s="77"/>
      <c r="D18" s="77"/>
      <c r="E18" s="77"/>
      <c r="F18" s="44">
        <f>SUM(F6:F17)</f>
        <v>12681.371999999999</v>
      </c>
    </row>
    <row r="19" spans="1:7" ht="27" customHeight="1" thickBot="1" x14ac:dyDescent="0.35">
      <c r="A19" s="43"/>
      <c r="B19" s="77" t="s">
        <v>17</v>
      </c>
      <c r="C19" s="77"/>
      <c r="D19" s="77"/>
      <c r="E19" s="77"/>
      <c r="F19" s="44">
        <f>F18+F4</f>
        <v>12681.371999999999</v>
      </c>
    </row>
    <row r="20" spans="1:7" ht="15" thickBot="1" x14ac:dyDescent="0.35"/>
    <row r="21" spans="1:7" ht="36" customHeight="1" thickBot="1" x14ac:dyDescent="0.35">
      <c r="A21" s="58" t="s">
        <v>34</v>
      </c>
      <c r="B21" s="82" t="s">
        <v>23</v>
      </c>
      <c r="C21" s="82"/>
      <c r="D21" s="82"/>
      <c r="E21" s="83"/>
      <c r="F21" s="47">
        <f>F3-F4-F6-F7-F8-F14-F15-F16-F17</f>
        <v>-12681.371999999999</v>
      </c>
      <c r="G21" s="57">
        <f>F21/F19</f>
        <v>-1</v>
      </c>
    </row>
    <row r="26" spans="1:7" ht="15" thickBot="1" x14ac:dyDescent="0.35"/>
    <row r="27" spans="1:7" ht="15.6" x14ac:dyDescent="0.3">
      <c r="A27" s="79" t="s">
        <v>27</v>
      </c>
      <c r="B27" s="80"/>
      <c r="C27" s="80"/>
      <c r="D27" s="80"/>
      <c r="E27" s="80"/>
      <c r="F27" s="81"/>
    </row>
    <row r="28" spans="1:7" x14ac:dyDescent="0.3">
      <c r="A28" s="48"/>
      <c r="B28" s="60" t="s">
        <v>25</v>
      </c>
      <c r="C28" s="49"/>
      <c r="D28" s="50"/>
      <c r="E28" s="60" t="s">
        <v>26</v>
      </c>
      <c r="F28" s="51"/>
    </row>
    <row r="29" spans="1:7" x14ac:dyDescent="0.3">
      <c r="A29" s="48" t="s">
        <v>18</v>
      </c>
      <c r="B29" s="52">
        <v>2000</v>
      </c>
      <c r="C29" s="49"/>
      <c r="D29" s="50"/>
      <c r="E29" s="61">
        <f>B29*12</f>
        <v>24000</v>
      </c>
      <c r="F29" s="51"/>
    </row>
    <row r="30" spans="1:7" x14ac:dyDescent="0.3">
      <c r="A30" s="48" t="s">
        <v>19</v>
      </c>
      <c r="B30" s="52"/>
      <c r="C30" s="49"/>
      <c r="D30" s="50"/>
      <c r="E30" s="61">
        <f>B30</f>
        <v>0</v>
      </c>
      <c r="F30" s="51"/>
    </row>
    <row r="31" spans="1:7" x14ac:dyDescent="0.3">
      <c r="A31" s="48" t="s">
        <v>20</v>
      </c>
      <c r="B31" s="49"/>
      <c r="C31" s="49"/>
      <c r="D31" s="50"/>
      <c r="E31" s="61">
        <f>B29/2</f>
        <v>1000</v>
      </c>
      <c r="F31" s="51"/>
    </row>
    <row r="32" spans="1:7" x14ac:dyDescent="0.3">
      <c r="A32" s="48" t="s">
        <v>21</v>
      </c>
      <c r="B32" s="49"/>
      <c r="C32" s="49"/>
      <c r="D32" s="50"/>
      <c r="E32" s="49"/>
      <c r="F32" s="51">
        <f>E29-E30-E31</f>
        <v>23000</v>
      </c>
    </row>
    <row r="33" spans="1:6" ht="15" thickBot="1" x14ac:dyDescent="0.35">
      <c r="A33" s="48"/>
      <c r="B33" s="49"/>
      <c r="C33" s="49"/>
      <c r="D33" s="50"/>
      <c r="E33" s="49"/>
      <c r="F33" s="51"/>
    </row>
    <row r="34" spans="1:6" ht="29.4" thickBot="1" x14ac:dyDescent="0.35">
      <c r="A34" s="55" t="s">
        <v>22</v>
      </c>
      <c r="B34" s="53"/>
      <c r="C34" s="53"/>
      <c r="D34" s="54"/>
      <c r="E34" s="53"/>
      <c r="F34" s="56">
        <f>F32/F19</f>
        <v>1.8136838821540762</v>
      </c>
    </row>
  </sheetData>
  <mergeCells count="7">
    <mergeCell ref="A27:F27"/>
    <mergeCell ref="B21:E21"/>
    <mergeCell ref="M6:N6"/>
    <mergeCell ref="P6:Q6"/>
    <mergeCell ref="B18:E18"/>
    <mergeCell ref="B19:E19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EIFFAGE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EALTUNDAS</dc:creator>
  <cp:lastModifiedBy>nassi</cp:lastModifiedBy>
  <dcterms:created xsi:type="dcterms:W3CDTF">2016-09-14T05:42:51Z</dcterms:created>
  <dcterms:modified xsi:type="dcterms:W3CDTF">2021-05-04T01:37:21Z</dcterms:modified>
</cp:coreProperties>
</file>