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rgiolizcano/Desktop/NICOLAS ABRIL/"/>
    </mc:Choice>
  </mc:AlternateContent>
  <xr:revisionPtr revIDLastSave="0" documentId="13_ncr:1_{D0C54014-7C31-C849-8624-0E6BF601CEC7}" xr6:coauthVersionLast="47" xr6:coauthVersionMax="47" xr10:uidLastSave="{00000000-0000-0000-0000-000000000000}"/>
  <bookViews>
    <workbookView xWindow="200" yWindow="500" windowWidth="28040" windowHeight="16260" xr2:uid="{BF041922-0FF2-A542-BCB7-9ADF736C214C}"/>
  </bookViews>
  <sheets>
    <sheet name="Instrucciones" sheetId="4" r:id="rId1"/>
    <sheet name="Finanzas del mes" sheetId="1" r:id="rId2"/>
    <sheet name="Resumen" sheetId="2" r:id="rId3"/>
    <sheet name="_Listas" sheetId="3" state="veryHidden" r:id="rId4"/>
  </sheets>
  <definedNames>
    <definedName name="Ahorro">_Listas!$C$1</definedName>
    <definedName name="Gasto">_Listas!$B$1:$B$4</definedName>
    <definedName name="Ingreso">_Listas!$A$1:$A$2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G3" i="3"/>
  <c r="G2" i="3"/>
  <c r="D21" i="2"/>
  <c r="D33" i="2" s="1"/>
  <c r="D18" i="2"/>
  <c r="D32" i="2" s="1"/>
  <c r="D15" i="2"/>
  <c r="D12" i="2"/>
  <c r="D31" i="2" s="1"/>
  <c r="D9" i="2"/>
  <c r="D30" i="2" s="1"/>
  <c r="D6" i="2"/>
  <c r="D5" i="2"/>
  <c r="M10" i="2" l="1"/>
  <c r="D7" i="2"/>
  <c r="E5" i="2" l="1"/>
  <c r="E7" i="2"/>
  <c r="E21" i="2"/>
  <c r="E12" i="2"/>
  <c r="E18" i="2"/>
  <c r="E9" i="2"/>
  <c r="E6" i="2"/>
  <c r="E15" i="2"/>
  <c r="D29" i="2"/>
  <c r="D34" i="2" s="1"/>
  <c r="I37" i="2" s="1"/>
  <c r="I34" i="2"/>
  <c r="H34" i="2"/>
  <c r="AC108" i="2"/>
  <c r="AC107" i="2"/>
  <c r="AC106" i="2"/>
  <c r="AC105" i="2"/>
  <c r="AC102" i="2"/>
  <c r="AC101" i="2"/>
  <c r="G4" i="3"/>
  <c r="D10" i="2"/>
  <c r="E10" i="2" s="1"/>
  <c r="H37" i="2" l="1"/>
  <c r="D13" i="2"/>
  <c r="E13" i="2" s="1"/>
  <c r="D16" i="2" l="1"/>
  <c r="E16" i="2" s="1"/>
  <c r="D19" i="2" l="1"/>
  <c r="E19" i="2" s="1"/>
  <c r="D22" i="2" l="1"/>
  <c r="E22" i="2" s="1"/>
  <c r="D25" i="2" l="1"/>
  <c r="I30" i="2" l="1"/>
  <c r="I31" i="2"/>
  <c r="H31" i="2"/>
  <c r="K24" i="2"/>
  <c r="E25" i="2"/>
  <c r="H30" i="2"/>
</calcChain>
</file>

<file path=xl/sharedStrings.xml><?xml version="1.0" encoding="utf-8"?>
<sst xmlns="http://schemas.openxmlformats.org/spreadsheetml/2006/main" count="169" uniqueCount="105">
  <si>
    <t>DIAGNÓSTICO FINANCIERO PERSONAL</t>
  </si>
  <si>
    <t>Descripción</t>
  </si>
  <si>
    <t>Categoría</t>
  </si>
  <si>
    <t>Tipo</t>
  </si>
  <si>
    <t>Monto (COP)</t>
  </si>
  <si>
    <t>Op.</t>
  </si>
  <si>
    <t>CONCEPTO</t>
  </si>
  <si>
    <t>MONTO (COP)</t>
  </si>
  <si>
    <t>(+)</t>
  </si>
  <si>
    <t>Ingresos fijos</t>
  </si>
  <si>
    <t>Ingresos variables</t>
  </si>
  <si>
    <t>(=)</t>
  </si>
  <si>
    <t>INGRESOS TOTALES</t>
  </si>
  <si>
    <t>(−)</t>
  </si>
  <si>
    <t>Gastos necesarios</t>
  </si>
  <si>
    <t>CAPACIDAD OBLIGATORIA</t>
  </si>
  <si>
    <t>Gastos obligatorios</t>
  </si>
  <si>
    <t>CAPACIDAD DE AHORRO</t>
  </si>
  <si>
    <t>Ahorro fijo mensual</t>
  </si>
  <si>
    <t>CAPACIDAD VARIABLE</t>
  </si>
  <si>
    <t>Gastos no tan necesarios</t>
  </si>
  <si>
    <t>CAPACIDAD GRATIFICACIÓN INMEDIATA</t>
  </si>
  <si>
    <t>Gastos no necesarios</t>
  </si>
  <si>
    <t>AHORRO EXTRA MENSUAL</t>
  </si>
  <si>
    <t>Ahorro fijo mensual + Ahorro extra mensual</t>
  </si>
  <si>
    <t>¿Cómo distribuyes tu dinero mes a mes?</t>
  </si>
  <si>
    <t>Gasto obligatorio</t>
  </si>
  <si>
    <t>Ingreso fijo</t>
  </si>
  <si>
    <t>Gasto necesario</t>
  </si>
  <si>
    <t>Ingreso variable</t>
  </si>
  <si>
    <t>Gasto no tan necesario</t>
  </si>
  <si>
    <t>Gasto no necesario</t>
  </si>
  <si>
    <t>Gasto</t>
  </si>
  <si>
    <t>Arriendo</t>
  </si>
  <si>
    <t>Ingreso</t>
  </si>
  <si>
    <t>Ahorro</t>
  </si>
  <si>
    <t>Celular</t>
  </si>
  <si>
    <t>% DEL INGRESO</t>
  </si>
  <si>
    <t>MI META DE AHORRO</t>
  </si>
  <si>
    <t>¿Cuánto quiero ahorrar?</t>
  </si>
  <si>
    <t>¿En cuántos meses?</t>
  </si>
  <si>
    <t>Ahorro mensual necesario</t>
  </si>
  <si>
    <t>¿Lo estás logrando?</t>
  </si>
  <si>
    <t>meses</t>
  </si>
  <si>
    <t>LO QUE TE DICE TU DIAGNÓSTICO</t>
  </si>
  <si>
    <t>Ahorro total</t>
  </si>
  <si>
    <t>Gastos totales</t>
  </si>
  <si>
    <t>Excedente</t>
  </si>
  <si>
    <t>Concepto</t>
  </si>
  <si>
    <t>Valor</t>
  </si>
  <si>
    <t>¿A qué tasa anual?</t>
  </si>
  <si>
    <t>Salario neto</t>
  </si>
  <si>
    <t>Freelance diseño</t>
  </si>
  <si>
    <t>Mercado</t>
  </si>
  <si>
    <t>Transporte / gasolina</t>
  </si>
  <si>
    <t>Servicios (agua, luz, gas)</t>
  </si>
  <si>
    <t>Cuota carro</t>
  </si>
  <si>
    <t>Seguro vehículo</t>
  </si>
  <si>
    <t>Netflix / Spotify</t>
  </si>
  <si>
    <t>Ahorro programado CDT</t>
  </si>
  <si>
    <t>Restaurantes / domicilios</t>
  </si>
  <si>
    <t>Ropa y accesorios</t>
  </si>
  <si>
    <t>Gym</t>
  </si>
  <si>
    <t>Salidas / entretenimiento</t>
  </si>
  <si>
    <t>Otras compras</t>
  </si>
  <si>
    <t>FLUJO DE CAJA</t>
  </si>
  <si>
    <t>Ingresos totales</t>
  </si>
  <si>
    <t>FLUJO DE CAJA NETO</t>
  </si>
  <si>
    <t>%</t>
  </si>
  <si>
    <t>INDICADORES FINANCIEROS</t>
  </si>
  <si>
    <t>VALOR</t>
  </si>
  <si>
    <t>ESTADO</t>
  </si>
  <si>
    <t>% CAPACIDAD DE AHORRO</t>
  </si>
  <si>
    <t>% Ahorro sobre ingresos</t>
  </si>
  <si>
    <t>% Ahorro sobre cap. de ahorro</t>
  </si>
  <si>
    <t>DEPENDENCIA DE INGRESO</t>
  </si>
  <si>
    <t>Gastos fijos / Ingresos</t>
  </si>
  <si>
    <t>MARGEN FINANCIERO PERSONAL</t>
  </si>
  <si>
    <t>Flujo de caja / Ingresos</t>
  </si>
  <si>
    <t>Muestra en qué se va tu plata cada mes: parte de tus ingresos, resta cada tipo de gasto y revela cuánto puedes ahorrar en cada etapa. El objetivo es que veas dónde está tu margen real.</t>
  </si>
  <si>
    <t>Resume en una sola columna cuánto entra y cuánto sale. El resultado es tu flujo de caja neto: la plata que efectivamente queda libre después de todos tus gastos.</t>
  </si>
  <si>
    <t>% Ahorro / Ingresos totales</t>
  </si>
  <si>
    <t>% Ahorro / Capacidad de ahorro</t>
  </si>
  <si>
    <t>Dependencia de ingreso  (Gastos fijos / Ingresos)</t>
  </si>
  <si>
    <t>Margen financiero personal  (Flujo de caja / Ingresos)</t>
  </si>
  <si>
    <t>Pestaña Finanzas del mes: Registra cada concepto con su monto mensual. Selecciona el Tipo (Ingreso, Gasto o Ahorro) y luego la Categoría, que se filtra sola.</t>
  </si>
  <si>
    <t>Pestaña Resumen: En la sección Mi meta de ahorro completa tres campos: ¿Cuánto quiero ahorrar?, ¿En cuántos meses? y ¿A qué tasa anual?. La plantilla calcula el resto.</t>
  </si>
  <si>
    <t>Dona de ahorro: Muestra cómo se distribuyen tus ingresos entre gastos, ahorro y que porcentaje queda libre.</t>
  </si>
  <si>
    <t>Dona de ingresos: Muestra qué parte de tus ingresos es fija y qué parte es variable.</t>
  </si>
  <si>
    <t>Torta de gastos: Muestra cómo se reparten tus gastos entre las cuatro categorías (Necesarios, obligatorios, no tan necesarios y no necesarios).</t>
  </si>
  <si>
    <t>🟢  Menor a 50% es Saludable</t>
  </si>
  <si>
    <t>🟡  Entre 50% y 70% es Moderado</t>
  </si>
  <si>
    <t>🔴  Si es mayor a 70% es Alto riesgo</t>
  </si>
  <si>
    <t>🟢  Mayor a 20% es un Amplio margen</t>
  </si>
  <si>
    <t>🟡  Entre 10% y 20% es Ajustado</t>
  </si>
  <si>
    <t>🔴  Si es menor a 10% No hay margen</t>
  </si>
  <si>
    <t>QUÉ LLENAR</t>
  </si>
  <si>
    <t>ESTADO DE RESULTADOS</t>
  </si>
  <si>
    <t>GRÁFICOS</t>
  </si>
  <si>
    <t>🟢  Mayor a 30% es Excelente</t>
  </si>
  <si>
    <t>🟢  Mayor a 20% es Excelente</t>
  </si>
  <si>
    <t>🟡  Entre el 10% y 20% es Aceptable</t>
  </si>
  <si>
    <t>🔴  Si es menor a 10% Revisar</t>
  </si>
  <si>
    <t>🟡 Entre 15% y 30% es Aceptable</t>
  </si>
  <si>
    <t>🔴  Si es menor a 15%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</si>
</sst>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rgb="FF1A1A2E"/>
      <name val="Aptos Narrow"/>
      <family val="2"/>
      <scheme val="minor"/>
    </font>
    <font>
      <b/>
      <sz val="9"/>
      <color rgb="FF888888"/>
      <name val="Aptos Narrow"/>
      <family val="2"/>
      <scheme val="minor"/>
    </font>
    <font>
      <sz val="12"/>
      <color rgb="FF1A1A2E"/>
      <name val="Aptos Narrow"/>
      <family val="2"/>
      <scheme val="minor"/>
    </font>
    <font>
      <b/>
      <sz val="12"/>
      <color rgb="FF1A1A2E"/>
      <name val="Aptos Narrow"/>
      <family val="2"/>
      <scheme val="minor"/>
    </font>
    <font>
      <b/>
      <sz val="12"/>
      <color rgb="FFAAAAAA"/>
      <name val="Aptos Narrow"/>
      <family val="2"/>
      <scheme val="minor"/>
    </font>
    <font>
      <b/>
      <sz val="16"/>
      <color rgb="FF1A1A2E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AAAAAA"/>
      <name val="Aptos Narrow"/>
      <family val="2"/>
      <scheme val="minor"/>
    </font>
    <font>
      <b/>
      <sz val="12"/>
      <color rgb="FF888888"/>
      <name val="Aptos Narrow"/>
      <family val="2"/>
      <scheme val="minor"/>
    </font>
    <font>
      <i/>
      <sz val="10"/>
      <color rgb="FF1A1A2E"/>
      <name val="Aptos Narrow"/>
      <scheme val="minor"/>
    </font>
    <font>
      <sz val="12"/>
      <color rgb="FF888888"/>
      <name val="Aptos Narrow"/>
      <family val="2"/>
      <scheme val="minor"/>
    </font>
    <font>
      <b/>
      <sz val="11"/>
      <color rgb="FF1A1A2E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0E2841"/>
      <name val="Aptos Narrow"/>
      <family val="2"/>
      <scheme val="minor"/>
    </font>
    <font>
      <sz val="11"/>
      <color rgb="FF1A1A2E"/>
      <name val="Aptos Narrow"/>
      <family val="2"/>
      <scheme val="minor"/>
    </font>
    <font>
      <sz val="9"/>
      <color rgb="FFCCCCCC"/>
      <name val="Aptos Narrow"/>
      <family val="2"/>
      <scheme val="minor"/>
    </font>
    <font>
      <b/>
      <sz val="9"/>
      <color rgb="FFCCCCCC"/>
      <name val="Aptos Narrow"/>
      <family val="2"/>
      <scheme val="minor"/>
    </font>
    <font>
      <b/>
      <sz val="10"/>
      <color rgb="FF888888"/>
      <name val="Aptos Narrow"/>
      <family val="2"/>
      <scheme val="minor"/>
    </font>
    <font>
      <sz val="12"/>
      <color rgb="FF1A1A2E"/>
      <name val="Aptos Narrow"/>
      <scheme val="minor"/>
    </font>
    <font>
      <b/>
      <sz val="13"/>
      <color rgb="FFFFFFFF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9F7"/>
        <bgColor indexed="64"/>
      </patternFill>
    </fill>
    <fill>
      <patternFill patternType="solid">
        <fgColor rgb="FFF0F4F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E8EEF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1A1A2E"/>
      </bottom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EEEEEE"/>
      </top>
      <bottom style="thin">
        <color rgb="FFEEEEEE"/>
      </bottom>
      <diagonal/>
    </border>
    <border>
      <left/>
      <right/>
      <top style="thin">
        <color rgb="FFEEEEEE"/>
      </top>
      <bottom/>
      <diagonal/>
    </border>
    <border>
      <left/>
      <right/>
      <top style="thin">
        <color rgb="FFC8D6E5"/>
      </top>
      <bottom/>
      <diagonal/>
    </border>
    <border>
      <left/>
      <right/>
      <top style="thin">
        <color rgb="FFC8D6E5"/>
      </top>
      <bottom style="thin">
        <color rgb="FFC8D6E5"/>
      </bottom>
      <diagonal/>
    </border>
    <border>
      <left/>
      <right/>
      <top style="medium">
        <color rgb="FF1A1A2E"/>
      </top>
      <bottom/>
      <diagonal/>
    </border>
    <border>
      <left/>
      <right/>
      <top style="thin">
        <color rgb="FFDDDDDD"/>
      </top>
      <bottom/>
      <diagonal/>
    </border>
    <border>
      <left/>
      <right/>
      <top style="medium">
        <color rgb="FF1A1A2E"/>
      </top>
      <bottom style="thin">
        <color rgb="FFEEEEEE"/>
      </bottom>
      <diagonal/>
    </border>
    <border>
      <left/>
      <right/>
      <top/>
      <bottom style="thin">
        <color rgb="FFC8D6E5"/>
      </bottom>
      <diagonal/>
    </border>
    <border>
      <left style="medium">
        <color rgb="FFC8D6E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8D6E5"/>
      </top>
      <bottom style="medium">
        <color rgb="FF1A1A2E"/>
      </bottom>
      <diagonal/>
    </border>
    <border>
      <left/>
      <right/>
      <top/>
      <bottom style="thin">
        <color rgb="FF1A1A2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165" fontId="12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0" fillId="2" borderId="7" xfId="0" applyFill="1" applyBorder="1"/>
    <xf numFmtId="0" fontId="0" fillId="0" borderId="0" xfId="0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164" fontId="6" fillId="7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horizontal="center" vertical="center"/>
    </xf>
    <xf numFmtId="10" fontId="6" fillId="7" borderId="12" xfId="1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165" fontId="19" fillId="0" borderId="0" xfId="0" applyNumberFormat="1" applyFont="1"/>
    <xf numFmtId="0" fontId="16" fillId="8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1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/>
    </xf>
    <xf numFmtId="165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165" fontId="18" fillId="2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3" fillId="8" borderId="14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7" fillId="9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C3-B64A-9617-D792E8B3E4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BC3-B64A-9617-D792E8B3E484}"/>
              </c:ext>
            </c:extLst>
          </c:dPt>
          <c:dPt>
            <c:idx val="2"/>
            <c:bubble3D val="0"/>
            <c:spPr>
              <a:solidFill>
                <a:schemeClr val="bg1">
                  <a:alpha val="7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C3-B64A-9617-D792E8B3E48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_Listas!$F$2:$F$4</c:f>
              <c:strCache>
                <c:ptCount val="3"/>
                <c:pt idx="0">
                  <c:v>Ahorro total</c:v>
                </c:pt>
                <c:pt idx="1">
                  <c:v>Gastos totales</c:v>
                </c:pt>
                <c:pt idx="2">
                  <c:v>Excedente</c:v>
                </c:pt>
              </c:strCache>
            </c:strRef>
          </c:cat>
          <c:val>
            <c:numRef>
              <c:f>_Listas!$G$2:$G$4</c:f>
              <c:numCache>
                <c:formatCode>General</c:formatCode>
                <c:ptCount val="3"/>
                <c:pt idx="0">
                  <c:v>500000</c:v>
                </c:pt>
                <c:pt idx="1">
                  <c:v>3780000</c:v>
                </c:pt>
                <c:pt idx="2">
                  <c:v>1020000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3-B64A-9617-D792E8B3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Resumen!$AC$100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3C-D642-A526-50C301911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3C-D642-A526-50C3019115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Resumen!$AB$101:$AB$102</c:f>
              <c:strCache>
                <c:ptCount val="2"/>
                <c:pt idx="0">
                  <c:v>Ingreso fijo</c:v>
                </c:pt>
                <c:pt idx="1">
                  <c:v>Ingreso variable</c:v>
                </c:pt>
              </c:strCache>
            </c:strRef>
          </c:cat>
          <c:val>
            <c:numRef>
              <c:f>Resumen!$AC$101:$AC$102</c:f>
              <c:numCache>
                <c:formatCode>0.0%</c:formatCode>
                <c:ptCount val="2"/>
                <c:pt idx="0">
                  <c:v>0.84905660377358494</c:v>
                </c:pt>
                <c:pt idx="1">
                  <c:v>0.15094339622641509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4-6547-BE62-9623F3A7309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9886363636363635"/>
          <c:y val="0.24131541225675968"/>
          <c:w val="0.64204545454545459"/>
          <c:h val="0.56359102244389025"/>
        </c:manualLayout>
      </c:layout>
      <c:pieChart>
        <c:varyColors val="1"/>
        <c:ser>
          <c:idx val="0"/>
          <c:order val="0"/>
          <c:tx>
            <c:strRef>
              <c:f>Resumen!$AC$104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7-4D41-BE6E-9E21EA136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207-4D41-BE6E-9E21EA1369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7-4D41-BE6E-9E21EA1369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207-4D41-BE6E-9E21EA1369D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207-4D41-BE6E-9E21EA1369D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207-4D41-BE6E-9E21EA1369D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207-4D41-BE6E-9E21EA1369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4207-4D41-BE6E-9E21EA1369D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Resumen!$AB$105:$AB$108</c:f>
              <c:strCache>
                <c:ptCount val="4"/>
                <c:pt idx="0">
                  <c:v>Gastos necesarios</c:v>
                </c:pt>
                <c:pt idx="1">
                  <c:v>Gastos obligatorios</c:v>
                </c:pt>
                <c:pt idx="2">
                  <c:v>Gastos no tan necesarios</c:v>
                </c:pt>
                <c:pt idx="3">
                  <c:v>Gastos no necesarios</c:v>
                </c:pt>
              </c:strCache>
            </c:strRef>
          </c:cat>
          <c:val>
            <c:numRef>
              <c:f>Resumen!$AC$105:$AC$108</c:f>
              <c:numCache>
                <c:formatCode>0.0%</c:formatCode>
                <c:ptCount val="4"/>
                <c:pt idx="0">
                  <c:v>0.40188679245283021</c:v>
                </c:pt>
                <c:pt idx="1">
                  <c:v>0.16981132075471697</c:v>
                </c:pt>
                <c:pt idx="2">
                  <c:v>0.1</c:v>
                </c:pt>
                <c:pt idx="3">
                  <c:v>4.1509433962264149E-2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7-4D41-BE6E-9E21EA1369D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139700</xdr:rowOff>
    </xdr:from>
    <xdr:to>
      <xdr:col>14</xdr:col>
      <xdr:colOff>12700</xdr:colOff>
      <xdr:row>20</xdr:row>
      <xdr:rowOff>177800</xdr:rowOff>
    </xdr:to>
    <xdr:graphicFrame macro="">
      <xdr:nvGraphicFramePr>
        <xdr:cNvPr id="6" name="DonutFinanzas">
          <a:extLst>
            <a:ext uri="{FF2B5EF4-FFF2-40B4-BE49-F238E27FC236}">
              <a16:creationId xmlns:a16="http://schemas.microsoft.com/office/drawing/2014/main" id="{66D364BB-4F09-B5CD-6EB1-DC01937E9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317500</xdr:colOff>
      <xdr:row>14</xdr:row>
      <xdr:rowOff>36286</xdr:rowOff>
    </xdr:from>
    <xdr:to>
      <xdr:col>9</xdr:col>
      <xdr:colOff>12700</xdr:colOff>
      <xdr:row>25</xdr:row>
      <xdr:rowOff>19957</xdr:rowOff>
    </xdr:to>
    <xdr:graphicFrame macro="">
      <xdr:nvGraphicFramePr>
        <xdr:cNvPr id="5" name="Distribución Ingresos">
          <a:extLst>
            <a:ext uri="{FF2B5EF4-FFF2-40B4-BE49-F238E27FC236}">
              <a16:creationId xmlns:a16="http://schemas.microsoft.com/office/drawing/2014/main" id="{2AB11D96-CA8F-A951-9F25-23D433D08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317500</xdr:colOff>
      <xdr:row>0</xdr:row>
      <xdr:rowOff>152401</xdr:rowOff>
    </xdr:from>
    <xdr:to>
      <xdr:col>9</xdr:col>
      <xdr:colOff>12700</xdr:colOff>
      <xdr:row>12</xdr:row>
      <xdr:rowOff>366486</xdr:rowOff>
    </xdr:to>
    <xdr:graphicFrame macro="">
      <xdr:nvGraphicFramePr>
        <xdr:cNvPr id="7" name="Distribución Gastos">
          <a:extLst>
            <a:ext uri="{FF2B5EF4-FFF2-40B4-BE49-F238E27FC236}">
              <a16:creationId xmlns:a16="http://schemas.microsoft.com/office/drawing/2014/main" id="{5D04C5E1-8109-E48D-86CF-419BAE1AA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0BDC68B-B3E0-1648-981D-1DE5185F041E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a77a1179-6e5f-41ca-acce-ffbf0c6aa7d5&quot;"/>
  </we:properties>
  <we:bindings/>
  <we:snapshot xmlns:r="http://schemas.openxmlformats.org/officeDocument/2006/relationships"/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28A4-7032-A94F-B5DA-624F6141E183}">
  <dimension ref="B1:B32"/>
  <sheetViews>
    <sheetView showGridLines="0" tabSelected="1" workbookViewId="0"/>
  </sheetViews>
  <sheetFormatPr baseColWidth="10" defaultRowHeight="16" x14ac:dyDescent="0.2"/>
  <cols>
    <col min="1" max="1" width="6.1640625" style="34" customWidth="1"/>
    <col min="2" max="2" width="103.33203125" style="34" customWidth="1"/>
    <col min="3" max="16384" width="10.83203125" style="34"/>
  </cols>
  <sheetData>
    <row r="1" spans="2:2" ht="30" customHeight="1" x14ac:dyDescent="0.2">
      <c r="B1" s="66" t="s">
        <v>96</v>
      </c>
    </row>
    <row r="2" spans="2:2" ht="30" customHeight="1" x14ac:dyDescent="0.2">
      <c r="B2" s="67" t="s">
        <v>85</v>
      </c>
    </row>
    <row r="3" spans="2:2" ht="30" customHeight="1" x14ac:dyDescent="0.2">
      <c r="B3" s="67" t="s">
        <v>86</v>
      </c>
    </row>
    <row r="4" spans="2:2" ht="15" customHeight="1" x14ac:dyDescent="0.2">
      <c r="B4" s="68"/>
    </row>
    <row r="5" spans="2:2" ht="30" customHeight="1" x14ac:dyDescent="0.2">
      <c r="B5" s="66" t="s">
        <v>97</v>
      </c>
    </row>
    <row r="6" spans="2:2" ht="30" customHeight="1" x14ac:dyDescent="0.2">
      <c r="B6" s="67" t="s">
        <v>79</v>
      </c>
    </row>
    <row r="7" spans="2:2" ht="15" customHeight="1" x14ac:dyDescent="0.2">
      <c r="B7" s="68"/>
    </row>
    <row r="8" spans="2:2" ht="30" customHeight="1" x14ac:dyDescent="0.2">
      <c r="B8" s="66" t="s">
        <v>65</v>
      </c>
    </row>
    <row r="9" spans="2:2" ht="30" customHeight="1" x14ac:dyDescent="0.2">
      <c r="B9" s="67" t="s">
        <v>80</v>
      </c>
    </row>
    <row r="10" spans="2:2" ht="15" customHeight="1" x14ac:dyDescent="0.2">
      <c r="B10" s="68"/>
    </row>
    <row r="11" spans="2:2" ht="30" customHeight="1" x14ac:dyDescent="0.2">
      <c r="B11" s="66" t="s">
        <v>98</v>
      </c>
    </row>
    <row r="12" spans="2:2" ht="30" customHeight="1" x14ac:dyDescent="0.2">
      <c r="B12" s="67" t="s">
        <v>87</v>
      </c>
    </row>
    <row r="13" spans="2:2" ht="30" customHeight="1" x14ac:dyDescent="0.2">
      <c r="B13" s="67" t="s">
        <v>88</v>
      </c>
    </row>
    <row r="14" spans="2:2" ht="30" customHeight="1" x14ac:dyDescent="0.2">
      <c r="B14" s="67" t="s">
        <v>89</v>
      </c>
    </row>
    <row r="15" spans="2:2" ht="15" customHeight="1" x14ac:dyDescent="0.2">
      <c r="B15" s="68"/>
    </row>
    <row r="16" spans="2:2" ht="30" customHeight="1" x14ac:dyDescent="0.2">
      <c r="B16" s="69" t="s">
        <v>69</v>
      </c>
    </row>
    <row r="17" spans="2:2" ht="30" customHeight="1" x14ac:dyDescent="0.2">
      <c r="B17" s="70" t="s">
        <v>81</v>
      </c>
    </row>
    <row r="18" spans="2:2" ht="30" customHeight="1" x14ac:dyDescent="0.2">
      <c r="B18" s="67" t="s">
        <v>100</v>
      </c>
    </row>
    <row r="19" spans="2:2" ht="30" customHeight="1" x14ac:dyDescent="0.2">
      <c r="B19" s="67" t="s">
        <v>101</v>
      </c>
    </row>
    <row r="20" spans="2:2" ht="30" customHeight="1" x14ac:dyDescent="0.2">
      <c r="B20" s="67" t="s">
        <v>102</v>
      </c>
    </row>
    <row r="21" spans="2:2" ht="30" customHeight="1" x14ac:dyDescent="0.2">
      <c r="B21" s="70" t="s">
        <v>82</v>
      </c>
    </row>
    <row r="22" spans="2:2" ht="30" customHeight="1" x14ac:dyDescent="0.2">
      <c r="B22" s="67" t="s">
        <v>99</v>
      </c>
    </row>
    <row r="23" spans="2:2" ht="30" customHeight="1" x14ac:dyDescent="0.2">
      <c r="B23" s="67" t="s">
        <v>103</v>
      </c>
    </row>
    <row r="24" spans="2:2" ht="30" customHeight="1" x14ac:dyDescent="0.2">
      <c r="B24" s="67" t="s">
        <v>104</v>
      </c>
    </row>
    <row r="25" spans="2:2" ht="30" customHeight="1" x14ac:dyDescent="0.2">
      <c r="B25" s="70" t="s">
        <v>83</v>
      </c>
    </row>
    <row r="26" spans="2:2" ht="30" customHeight="1" x14ac:dyDescent="0.2">
      <c r="B26" s="67" t="s">
        <v>90</v>
      </c>
    </row>
    <row r="27" spans="2:2" ht="30" customHeight="1" x14ac:dyDescent="0.2">
      <c r="B27" s="67" t="s">
        <v>91</v>
      </c>
    </row>
    <row r="28" spans="2:2" ht="30" customHeight="1" x14ac:dyDescent="0.2">
      <c r="B28" s="67" t="s">
        <v>92</v>
      </c>
    </row>
    <row r="29" spans="2:2" ht="30" customHeight="1" x14ac:dyDescent="0.2">
      <c r="B29" s="70" t="s">
        <v>84</v>
      </c>
    </row>
    <row r="30" spans="2:2" ht="30" customHeight="1" x14ac:dyDescent="0.2">
      <c r="B30" s="67" t="s">
        <v>93</v>
      </c>
    </row>
    <row r="31" spans="2:2" ht="30" customHeight="1" x14ac:dyDescent="0.2">
      <c r="B31" s="67" t="s">
        <v>94</v>
      </c>
    </row>
    <row r="32" spans="2:2" ht="30" customHeight="1" x14ac:dyDescent="0.2">
      <c r="B32" s="67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6C08-58A1-814D-BB5C-0BDD98766EFE}">
  <dimension ref="B1:E53"/>
  <sheetViews>
    <sheetView showGridLines="0" workbookViewId="0"/>
  </sheetViews>
  <sheetFormatPr baseColWidth="10" defaultRowHeight="16" x14ac:dyDescent="0.2"/>
  <cols>
    <col min="1" max="1" width="7.1640625" customWidth="1"/>
    <col min="2" max="2" width="40" style="13" customWidth="1"/>
    <col min="3" max="3" width="18.33203125" style="13" customWidth="1"/>
    <col min="4" max="4" width="30" style="13" customWidth="1"/>
    <col min="5" max="5" width="23.33203125" style="13" customWidth="1"/>
  </cols>
  <sheetData>
    <row r="1" spans="2:5" ht="40" customHeight="1" thickBot="1" x14ac:dyDescent="0.25">
      <c r="B1" s="71" t="s">
        <v>25</v>
      </c>
      <c r="C1" s="71"/>
      <c r="D1" s="2"/>
      <c r="E1" s="2"/>
    </row>
    <row r="2" spans="2:5" ht="8" customHeight="1" x14ac:dyDescent="0.2">
      <c r="B2" s="1"/>
      <c r="C2" s="1"/>
      <c r="D2" s="1"/>
      <c r="E2" s="1"/>
    </row>
    <row r="3" spans="2:5" ht="26" customHeight="1" x14ac:dyDescent="0.2">
      <c r="B3" s="4" t="s">
        <v>1</v>
      </c>
      <c r="C3" s="4" t="s">
        <v>3</v>
      </c>
      <c r="D3" s="4" t="s">
        <v>2</v>
      </c>
      <c r="E3" s="4" t="s">
        <v>4</v>
      </c>
    </row>
    <row r="4" spans="2:5" ht="24" customHeight="1" x14ac:dyDescent="0.2">
      <c r="B4" s="5" t="s">
        <v>51</v>
      </c>
      <c r="C4" s="5" t="s">
        <v>34</v>
      </c>
      <c r="D4" s="5" t="s">
        <v>27</v>
      </c>
      <c r="E4" s="6">
        <v>4500000</v>
      </c>
    </row>
    <row r="5" spans="2:5" ht="24" customHeight="1" x14ac:dyDescent="0.2">
      <c r="B5" s="7" t="s">
        <v>52</v>
      </c>
      <c r="C5" s="7" t="s">
        <v>34</v>
      </c>
      <c r="D5" s="7" t="s">
        <v>29</v>
      </c>
      <c r="E5" s="8">
        <v>800000</v>
      </c>
    </row>
    <row r="6" spans="2:5" ht="24" customHeight="1" x14ac:dyDescent="0.2">
      <c r="B6" s="9" t="s">
        <v>33</v>
      </c>
      <c r="C6" s="9" t="s">
        <v>32</v>
      </c>
      <c r="D6" s="9" t="s">
        <v>28</v>
      </c>
      <c r="E6" s="10">
        <v>1200000</v>
      </c>
    </row>
    <row r="7" spans="2:5" ht="24" customHeight="1" x14ac:dyDescent="0.2">
      <c r="B7" s="7" t="s">
        <v>53</v>
      </c>
      <c r="C7" s="7" t="s">
        <v>32</v>
      </c>
      <c r="D7" s="7" t="s">
        <v>28</v>
      </c>
      <c r="E7" s="8">
        <v>500000</v>
      </c>
    </row>
    <row r="8" spans="2:5" ht="24" customHeight="1" x14ac:dyDescent="0.2">
      <c r="B8" s="9" t="s">
        <v>54</v>
      </c>
      <c r="C8" s="9" t="s">
        <v>32</v>
      </c>
      <c r="D8" s="9" t="s">
        <v>28</v>
      </c>
      <c r="E8" s="10">
        <v>250000</v>
      </c>
    </row>
    <row r="9" spans="2:5" ht="24" customHeight="1" x14ac:dyDescent="0.2">
      <c r="B9" s="7" t="s">
        <v>55</v>
      </c>
      <c r="C9" s="7" t="s">
        <v>32</v>
      </c>
      <c r="D9" s="7" t="s">
        <v>28</v>
      </c>
      <c r="E9" s="8">
        <v>180000</v>
      </c>
    </row>
    <row r="10" spans="2:5" ht="24" customHeight="1" x14ac:dyDescent="0.2">
      <c r="B10" s="9" t="s">
        <v>56</v>
      </c>
      <c r="C10" s="9" t="s">
        <v>32</v>
      </c>
      <c r="D10" s="9" t="s">
        <v>26</v>
      </c>
      <c r="E10" s="10">
        <v>650000</v>
      </c>
    </row>
    <row r="11" spans="2:5" ht="24" customHeight="1" x14ac:dyDescent="0.2">
      <c r="B11" s="7" t="s">
        <v>57</v>
      </c>
      <c r="C11" s="7" t="s">
        <v>32</v>
      </c>
      <c r="D11" s="7" t="s">
        <v>26</v>
      </c>
      <c r="E11" s="8">
        <v>120000</v>
      </c>
    </row>
    <row r="12" spans="2:5" ht="24" customHeight="1" x14ac:dyDescent="0.2">
      <c r="B12" s="9" t="s">
        <v>36</v>
      </c>
      <c r="C12" s="9" t="s">
        <v>32</v>
      </c>
      <c r="D12" s="9" t="s">
        <v>26</v>
      </c>
      <c r="E12" s="10">
        <v>85000</v>
      </c>
    </row>
    <row r="13" spans="2:5" ht="24" customHeight="1" x14ac:dyDescent="0.2">
      <c r="B13" s="7" t="s">
        <v>58</v>
      </c>
      <c r="C13" s="7" t="s">
        <v>32</v>
      </c>
      <c r="D13" s="7" t="s">
        <v>26</v>
      </c>
      <c r="E13" s="8">
        <v>45000</v>
      </c>
    </row>
    <row r="14" spans="2:5" ht="24" customHeight="1" x14ac:dyDescent="0.2">
      <c r="B14" s="9" t="s">
        <v>59</v>
      </c>
      <c r="C14" s="9" t="s">
        <v>35</v>
      </c>
      <c r="D14" s="9" t="s">
        <v>18</v>
      </c>
      <c r="E14" s="10">
        <v>500000</v>
      </c>
    </row>
    <row r="15" spans="2:5" ht="24" customHeight="1" x14ac:dyDescent="0.2">
      <c r="B15" s="7" t="s">
        <v>60</v>
      </c>
      <c r="C15" s="7" t="s">
        <v>32</v>
      </c>
      <c r="D15" s="7" t="s">
        <v>30</v>
      </c>
      <c r="E15" s="8">
        <v>300000</v>
      </c>
    </row>
    <row r="16" spans="2:5" ht="24" customHeight="1" x14ac:dyDescent="0.2">
      <c r="B16" s="9" t="s">
        <v>61</v>
      </c>
      <c r="C16" s="9" t="s">
        <v>32</v>
      </c>
      <c r="D16" s="9" t="s">
        <v>30</v>
      </c>
      <c r="E16" s="10">
        <v>150000</v>
      </c>
    </row>
    <row r="17" spans="2:5" ht="24" customHeight="1" x14ac:dyDescent="0.2">
      <c r="B17" s="7" t="s">
        <v>62</v>
      </c>
      <c r="C17" s="7" t="s">
        <v>32</v>
      </c>
      <c r="D17" s="7" t="s">
        <v>30</v>
      </c>
      <c r="E17" s="8">
        <v>80000</v>
      </c>
    </row>
    <row r="18" spans="2:5" ht="24" customHeight="1" x14ac:dyDescent="0.2">
      <c r="B18" s="9" t="s">
        <v>64</v>
      </c>
      <c r="C18" s="9" t="s">
        <v>32</v>
      </c>
      <c r="D18" s="9" t="s">
        <v>31</v>
      </c>
      <c r="E18" s="10">
        <v>120000</v>
      </c>
    </row>
    <row r="19" spans="2:5" ht="24" customHeight="1" x14ac:dyDescent="0.2">
      <c r="B19" s="7" t="s">
        <v>63</v>
      </c>
      <c r="C19" s="7" t="s">
        <v>32</v>
      </c>
      <c r="D19" s="7" t="s">
        <v>31</v>
      </c>
      <c r="E19" s="8">
        <v>100000</v>
      </c>
    </row>
    <row r="20" spans="2:5" ht="24" customHeight="1" x14ac:dyDescent="0.2">
      <c r="B20" s="9"/>
      <c r="C20" s="9"/>
      <c r="D20" s="9"/>
      <c r="E20" s="10"/>
    </row>
    <row r="21" spans="2:5" ht="24" customHeight="1" x14ac:dyDescent="0.2">
      <c r="B21" s="7"/>
      <c r="C21" s="7"/>
      <c r="D21" s="7"/>
      <c r="E21" s="8"/>
    </row>
    <row r="22" spans="2:5" ht="24" customHeight="1" x14ac:dyDescent="0.2">
      <c r="B22" s="9"/>
      <c r="C22" s="9"/>
      <c r="D22" s="9"/>
      <c r="E22" s="10"/>
    </row>
    <row r="23" spans="2:5" ht="24" customHeight="1" x14ac:dyDescent="0.2">
      <c r="B23" s="7"/>
      <c r="C23" s="7"/>
      <c r="D23" s="7"/>
      <c r="E23" s="8"/>
    </row>
    <row r="24" spans="2:5" ht="24" customHeight="1" x14ac:dyDescent="0.2">
      <c r="B24" s="9"/>
      <c r="C24" s="9"/>
      <c r="D24" s="9"/>
      <c r="E24" s="10"/>
    </row>
    <row r="25" spans="2:5" ht="24" customHeight="1" x14ac:dyDescent="0.2">
      <c r="B25" s="7"/>
      <c r="C25" s="7"/>
      <c r="D25" s="7"/>
      <c r="E25" s="8"/>
    </row>
    <row r="26" spans="2:5" ht="24" customHeight="1" x14ac:dyDescent="0.2">
      <c r="B26" s="9"/>
      <c r="C26" s="9"/>
      <c r="D26" s="9"/>
      <c r="E26" s="10"/>
    </row>
    <row r="27" spans="2:5" ht="24" customHeight="1" x14ac:dyDescent="0.2">
      <c r="B27" s="7"/>
      <c r="C27" s="7"/>
      <c r="D27" s="7"/>
      <c r="E27" s="8"/>
    </row>
    <row r="28" spans="2:5" ht="24" customHeight="1" x14ac:dyDescent="0.2">
      <c r="B28" s="9"/>
      <c r="C28" s="9"/>
      <c r="D28" s="9"/>
      <c r="E28" s="10"/>
    </row>
    <row r="29" spans="2:5" ht="24" customHeight="1" x14ac:dyDescent="0.2">
      <c r="B29" s="7"/>
      <c r="C29" s="7"/>
      <c r="D29" s="7"/>
      <c r="E29" s="8"/>
    </row>
    <row r="30" spans="2:5" ht="24" customHeight="1" x14ac:dyDescent="0.2">
      <c r="B30" s="9"/>
      <c r="C30" s="9"/>
      <c r="D30" s="9"/>
      <c r="E30" s="10"/>
    </row>
    <row r="31" spans="2:5" ht="24" customHeight="1" x14ac:dyDescent="0.2">
      <c r="B31" s="7"/>
      <c r="C31" s="7"/>
      <c r="D31" s="7"/>
      <c r="E31" s="8"/>
    </row>
    <row r="32" spans="2:5" ht="24" customHeight="1" x14ac:dyDescent="0.2">
      <c r="B32" s="9"/>
      <c r="C32" s="9"/>
      <c r="D32" s="9"/>
      <c r="E32" s="10"/>
    </row>
    <row r="33" spans="2:5" ht="24" customHeight="1" x14ac:dyDescent="0.2">
      <c r="B33" s="7"/>
      <c r="C33" s="7"/>
      <c r="D33" s="7"/>
      <c r="E33" s="8"/>
    </row>
    <row r="34" spans="2:5" ht="24" customHeight="1" x14ac:dyDescent="0.2">
      <c r="B34" s="9"/>
      <c r="C34" s="9"/>
      <c r="D34" s="9"/>
      <c r="E34" s="10"/>
    </row>
    <row r="35" spans="2:5" ht="24" customHeight="1" x14ac:dyDescent="0.2">
      <c r="B35" s="7"/>
      <c r="C35" s="7"/>
      <c r="D35" s="7"/>
      <c r="E35" s="8"/>
    </row>
    <row r="36" spans="2:5" ht="24" customHeight="1" x14ac:dyDescent="0.2">
      <c r="B36" s="9"/>
      <c r="C36" s="9"/>
      <c r="D36" s="9"/>
      <c r="E36" s="10"/>
    </row>
    <row r="37" spans="2:5" ht="24" customHeight="1" x14ac:dyDescent="0.2">
      <c r="B37" s="7"/>
      <c r="C37" s="7"/>
      <c r="D37" s="7"/>
      <c r="E37" s="8"/>
    </row>
    <row r="38" spans="2:5" ht="24" customHeight="1" x14ac:dyDescent="0.2">
      <c r="B38" s="9"/>
      <c r="C38" s="9"/>
      <c r="D38" s="9"/>
      <c r="E38" s="10"/>
    </row>
    <row r="39" spans="2:5" ht="24" customHeight="1" x14ac:dyDescent="0.2">
      <c r="B39" s="7"/>
      <c r="C39" s="7"/>
      <c r="D39" s="7"/>
      <c r="E39" s="8"/>
    </row>
    <row r="40" spans="2:5" ht="24" customHeight="1" x14ac:dyDescent="0.2">
      <c r="B40" s="9"/>
      <c r="C40" s="9"/>
      <c r="D40" s="9"/>
      <c r="E40" s="10"/>
    </row>
    <row r="41" spans="2:5" ht="24" customHeight="1" x14ac:dyDescent="0.2">
      <c r="B41" s="7"/>
      <c r="C41" s="7"/>
      <c r="D41" s="7"/>
      <c r="E41" s="8"/>
    </row>
    <row r="42" spans="2:5" ht="24" customHeight="1" x14ac:dyDescent="0.2">
      <c r="B42" s="9"/>
      <c r="C42" s="9"/>
      <c r="D42" s="9"/>
      <c r="E42" s="10"/>
    </row>
    <row r="43" spans="2:5" ht="24" customHeight="1" x14ac:dyDescent="0.2">
      <c r="B43" s="7"/>
      <c r="C43" s="7"/>
      <c r="D43" s="7"/>
      <c r="E43" s="8"/>
    </row>
    <row r="44" spans="2:5" ht="24" customHeight="1" x14ac:dyDescent="0.2">
      <c r="B44" s="9"/>
      <c r="C44" s="9"/>
      <c r="D44" s="9"/>
      <c r="E44" s="10"/>
    </row>
    <row r="45" spans="2:5" ht="24" customHeight="1" x14ac:dyDescent="0.2">
      <c r="B45" s="7"/>
      <c r="C45" s="7"/>
      <c r="D45" s="7"/>
      <c r="E45" s="8"/>
    </row>
    <row r="46" spans="2:5" ht="24" customHeight="1" x14ac:dyDescent="0.2">
      <c r="B46" s="9"/>
      <c r="C46" s="9"/>
      <c r="D46" s="9"/>
      <c r="E46" s="10"/>
    </row>
    <row r="47" spans="2:5" ht="24" customHeight="1" x14ac:dyDescent="0.2">
      <c r="B47" s="7"/>
      <c r="C47" s="7"/>
      <c r="D47" s="7"/>
      <c r="E47" s="8"/>
    </row>
    <row r="48" spans="2:5" ht="24" customHeight="1" x14ac:dyDescent="0.2">
      <c r="B48" s="9"/>
      <c r="C48" s="9"/>
      <c r="D48" s="9"/>
      <c r="E48" s="10"/>
    </row>
    <row r="49" spans="2:5" ht="24" customHeight="1" x14ac:dyDescent="0.2">
      <c r="B49" s="7"/>
      <c r="C49" s="7"/>
      <c r="D49" s="7"/>
      <c r="E49" s="8"/>
    </row>
    <row r="50" spans="2:5" ht="24" customHeight="1" x14ac:dyDescent="0.2">
      <c r="B50" s="9"/>
      <c r="C50" s="9"/>
      <c r="D50" s="9"/>
      <c r="E50" s="10"/>
    </row>
    <row r="51" spans="2:5" ht="24" customHeight="1" x14ac:dyDescent="0.2">
      <c r="B51" s="7"/>
      <c r="C51" s="7"/>
      <c r="D51" s="7"/>
      <c r="E51" s="8"/>
    </row>
    <row r="52" spans="2:5" ht="24" customHeight="1" x14ac:dyDescent="0.2">
      <c r="B52" s="9"/>
      <c r="C52" s="9"/>
      <c r="D52" s="9"/>
      <c r="E52" s="10"/>
    </row>
    <row r="53" spans="2:5" ht="24" customHeight="1" x14ac:dyDescent="0.2">
      <c r="B53" s="11"/>
      <c r="C53" s="11"/>
      <c r="D53" s="11"/>
      <c r="E53" s="12"/>
    </row>
  </sheetData>
  <mergeCells count="1">
    <mergeCell ref="B1:C1"/>
  </mergeCells>
  <dataValidations count="2">
    <dataValidation type="list" allowBlank="1" showInputMessage="1" showErrorMessage="1" sqref="C4:C53" xr:uid="{6AC111B0-0693-0F4E-B182-2A85C174C183}">
      <formula1>"Ingreso,Gasto,Ahorro"</formula1>
    </dataValidation>
    <dataValidation type="list" allowBlank="1" showInputMessage="1" showErrorMessage="1" promptTitle="Categoría" prompt="Primero selecciona el Tipo en la columna anterior" sqref="D4:D53" xr:uid="{DFE1E2A6-2DB4-2648-B3E9-0AC5C87D1629}">
      <formula1>INDIRECT(C4)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CC96-99DA-A94B-974D-952F692B9C8B}">
  <dimension ref="B1:AC108"/>
  <sheetViews>
    <sheetView showGridLines="0" zoomScaleNormal="100" workbookViewId="0"/>
  </sheetViews>
  <sheetFormatPr baseColWidth="10" defaultRowHeight="16" x14ac:dyDescent="0.2"/>
  <cols>
    <col min="1" max="1" width="7.83203125" customWidth="1"/>
    <col min="2" max="2" width="8.33203125" customWidth="1"/>
    <col min="3" max="3" width="43.33203125" customWidth="1"/>
    <col min="4" max="4" width="25" customWidth="1"/>
    <col min="5" max="5" width="11.33203125" customWidth="1"/>
    <col min="6" max="6" width="4.6640625" customWidth="1"/>
    <col min="7" max="7" width="29.83203125" bestFit="1" customWidth="1"/>
    <col min="9" max="9" width="19.83203125" customWidth="1"/>
    <col min="10" max="10" width="5.33203125" customWidth="1"/>
    <col min="11" max="14" width="15.83203125" customWidth="1"/>
  </cols>
  <sheetData>
    <row r="1" spans="2:14" ht="40" customHeight="1" thickBot="1" x14ac:dyDescent="0.25">
      <c r="B1" s="71" t="s">
        <v>0</v>
      </c>
      <c r="C1" s="71"/>
      <c r="D1" s="71"/>
    </row>
    <row r="2" spans="2:14" ht="6" customHeight="1" x14ac:dyDescent="0.2">
      <c r="B2" s="1"/>
      <c r="C2" s="1"/>
      <c r="D2" s="1"/>
    </row>
    <row r="3" spans="2:14" ht="26" customHeight="1" x14ac:dyDescent="0.2">
      <c r="B3" s="4" t="s">
        <v>5</v>
      </c>
      <c r="C3" s="4" t="s">
        <v>6</v>
      </c>
      <c r="D3" s="4" t="s">
        <v>7</v>
      </c>
      <c r="E3" s="24" t="s">
        <v>37</v>
      </c>
      <c r="K3" s="72" t="s">
        <v>38</v>
      </c>
      <c r="L3" s="72"/>
      <c r="M3" s="72"/>
      <c r="N3" s="72"/>
    </row>
    <row r="4" spans="2:14" ht="10" customHeight="1" x14ac:dyDescent="0.2">
      <c r="B4" s="3"/>
      <c r="C4" s="3"/>
      <c r="D4" s="3"/>
      <c r="E4" s="25"/>
      <c r="K4" s="36"/>
      <c r="L4" s="34"/>
      <c r="M4" s="34"/>
      <c r="N4" s="34"/>
    </row>
    <row r="5" spans="2:14" ht="26" customHeight="1" x14ac:dyDescent="0.2">
      <c r="B5" s="14" t="s">
        <v>8</v>
      </c>
      <c r="C5" s="15" t="s">
        <v>9</v>
      </c>
      <c r="D5" s="21">
        <f ca="1">SUMIF('Finanzas del mes'!D$4:D$1000,"Ingreso fijo",'Finanzas del mes'!E$4:E$53)</f>
        <v>4500000</v>
      </c>
      <c r="E5" s="28">
        <f ca="1">IFERROR(D5/$D$7,0)</f>
        <v>0.84905660377358494</v>
      </c>
      <c r="K5" s="65" t="s">
        <v>39</v>
      </c>
      <c r="L5" s="38"/>
      <c r="M5" s="40">
        <v>15000000</v>
      </c>
      <c r="N5" s="38"/>
    </row>
    <row r="6" spans="2:14" ht="26" customHeight="1" x14ac:dyDescent="0.2">
      <c r="B6" s="16" t="s">
        <v>8</v>
      </c>
      <c r="C6" s="7" t="s">
        <v>10</v>
      </c>
      <c r="D6" s="8">
        <f ca="1">SUMIF('Finanzas del mes'!D$4:D$1000,"Ingreso variable",'Finanzas del mes'!E$4:E$53)</f>
        <v>800000</v>
      </c>
      <c r="E6" s="28">
        <f t="shared" ref="E6:E22" ca="1" si="0">IFERROR(D6/$D$7,0)</f>
        <v>0.15094339622641509</v>
      </c>
      <c r="K6" s="37" t="s">
        <v>40</v>
      </c>
      <c r="L6" s="38"/>
      <c r="M6" s="41">
        <v>12</v>
      </c>
      <c r="N6" s="39" t="s">
        <v>43</v>
      </c>
    </row>
    <row r="7" spans="2:14" ht="30" customHeight="1" x14ac:dyDescent="0.2">
      <c r="B7" s="17" t="s">
        <v>11</v>
      </c>
      <c r="C7" s="18" t="s">
        <v>12</v>
      </c>
      <c r="D7" s="22">
        <f ca="1">D5+D6</f>
        <v>5300000</v>
      </c>
      <c r="E7" s="28">
        <f t="shared" ca="1" si="0"/>
        <v>1</v>
      </c>
      <c r="K7" s="37" t="s">
        <v>50</v>
      </c>
      <c r="L7" s="38"/>
      <c r="M7" s="42">
        <v>0.08</v>
      </c>
    </row>
    <row r="8" spans="2:14" ht="10" customHeight="1" x14ac:dyDescent="0.2">
      <c r="B8" s="3"/>
      <c r="C8" s="3"/>
      <c r="D8" s="3"/>
      <c r="E8" s="28"/>
    </row>
    <row r="9" spans="2:14" ht="26" customHeight="1" x14ac:dyDescent="0.2">
      <c r="B9" s="19" t="s">
        <v>13</v>
      </c>
      <c r="C9" s="20" t="s">
        <v>14</v>
      </c>
      <c r="D9" s="23">
        <f ca="1">SUMIF('Finanzas del mes'!D$4:D$1000,"Gasto necesario",'Finanzas del mes'!E$4:E$53)</f>
        <v>2130000</v>
      </c>
      <c r="E9" s="28">
        <f t="shared" ca="1" si="0"/>
        <v>0.40188679245283021</v>
      </c>
      <c r="K9" s="77" t="s">
        <v>41</v>
      </c>
      <c r="L9" s="77"/>
      <c r="M9" s="76">
        <f>IFERROR(IF(M7=0, M5/M6, M5 * ((1+M7)^(1/12)-1) / (((1+M7)^(1/12))^M6 - 1)), 0)</f>
        <v>1206380.6456256455</v>
      </c>
      <c r="N9" s="76"/>
    </row>
    <row r="10" spans="2:14" ht="30" customHeight="1" x14ac:dyDescent="0.2">
      <c r="B10" s="17" t="s">
        <v>11</v>
      </c>
      <c r="C10" s="18" t="s">
        <v>15</v>
      </c>
      <c r="D10" s="22">
        <f ca="1">D7-D9</f>
        <v>3170000</v>
      </c>
      <c r="E10" s="28">
        <f t="shared" ca="1" si="0"/>
        <v>0.59811320754716979</v>
      </c>
      <c r="K10" s="78" t="s">
        <v>42</v>
      </c>
      <c r="L10" s="78"/>
      <c r="M10" s="79" t="str">
        <f ca="1">IF(AND(M5="",M6=""),"",IFERROR(IF(D15&gt;=M9,"✓ Sí, vas bien","Te faltan "&amp;TEXT(M9-D15,"$#.##0")&amp;" al mes"),""))</f>
        <v>Te faltan $706.381 al mes</v>
      </c>
      <c r="N10" s="78"/>
    </row>
    <row r="11" spans="2:14" ht="10" customHeight="1" thickBot="1" x14ac:dyDescent="0.25">
      <c r="B11" s="3"/>
      <c r="C11" s="3"/>
      <c r="D11" s="3"/>
      <c r="E11" s="28"/>
      <c r="N11" s="35"/>
    </row>
    <row r="12" spans="2:14" ht="26" customHeight="1" x14ac:dyDescent="0.2">
      <c r="B12" s="19" t="s">
        <v>13</v>
      </c>
      <c r="C12" s="20" t="s">
        <v>16</v>
      </c>
      <c r="D12" s="23">
        <f ca="1">SUMIF('Finanzas del mes'!D$4:D$1000,"Gasto obligatorio",'Finanzas del mes'!E$4:E$53)</f>
        <v>900000</v>
      </c>
      <c r="E12" s="28">
        <f t="shared" ca="1" si="0"/>
        <v>0.16981132075471697</v>
      </c>
      <c r="K12" s="33"/>
      <c r="L12" s="33"/>
      <c r="M12" s="33"/>
      <c r="N12" s="33"/>
    </row>
    <row r="13" spans="2:14" ht="30" customHeight="1" x14ac:dyDescent="0.2">
      <c r="B13" s="17" t="s">
        <v>11</v>
      </c>
      <c r="C13" s="18" t="s">
        <v>17</v>
      </c>
      <c r="D13" s="22">
        <f ca="1">D10-D12</f>
        <v>2270000</v>
      </c>
      <c r="E13" s="28">
        <f t="shared" ca="1" si="0"/>
        <v>0.42830188679245285</v>
      </c>
    </row>
    <row r="14" spans="2:14" ht="10" customHeight="1" x14ac:dyDescent="0.2">
      <c r="B14" s="3"/>
      <c r="C14" s="3"/>
      <c r="D14" s="3"/>
      <c r="E14" s="28"/>
    </row>
    <row r="15" spans="2:14" ht="26" customHeight="1" x14ac:dyDescent="0.2">
      <c r="B15" s="19" t="s">
        <v>13</v>
      </c>
      <c r="C15" s="20" t="s">
        <v>18</v>
      </c>
      <c r="D15" s="23">
        <f ca="1">SUMIF('Finanzas del mes'!D$4:D$1000,"Ahorro fijo mensual",'Finanzas del mes'!E$4:E$53)</f>
        <v>500000</v>
      </c>
      <c r="E15" s="28">
        <f t="shared" ca="1" si="0"/>
        <v>9.4339622641509441E-2</v>
      </c>
    </row>
    <row r="16" spans="2:14" ht="30" customHeight="1" x14ac:dyDescent="0.2">
      <c r="B16" s="17" t="s">
        <v>11</v>
      </c>
      <c r="C16" s="18" t="s">
        <v>19</v>
      </c>
      <c r="D16" s="22">
        <f ca="1">D13-D15</f>
        <v>1770000</v>
      </c>
      <c r="E16" s="28">
        <f t="shared" ca="1" si="0"/>
        <v>0.33396226415094338</v>
      </c>
    </row>
    <row r="17" spans="2:14" ht="10" customHeight="1" x14ac:dyDescent="0.2">
      <c r="B17" s="3"/>
      <c r="C17" s="3"/>
      <c r="D17" s="3"/>
      <c r="E17" s="28"/>
    </row>
    <row r="18" spans="2:14" ht="26" customHeight="1" x14ac:dyDescent="0.2">
      <c r="B18" s="19" t="s">
        <v>13</v>
      </c>
      <c r="C18" s="20" t="s">
        <v>20</v>
      </c>
      <c r="D18" s="23">
        <f ca="1">SUMIF('Finanzas del mes'!D$4:D$1000,"Gasto no tan necesario",'Finanzas del mes'!E$4:E$53)</f>
        <v>530000</v>
      </c>
      <c r="E18" s="28">
        <f t="shared" ca="1" si="0"/>
        <v>0.1</v>
      </c>
    </row>
    <row r="19" spans="2:14" ht="30" customHeight="1" x14ac:dyDescent="0.2">
      <c r="B19" s="17" t="s">
        <v>11</v>
      </c>
      <c r="C19" s="18" t="s">
        <v>21</v>
      </c>
      <c r="D19" s="22">
        <f ca="1">D16-D18</f>
        <v>1240000</v>
      </c>
      <c r="E19" s="28">
        <f t="shared" ca="1" si="0"/>
        <v>0.2339622641509434</v>
      </c>
    </row>
    <row r="20" spans="2:14" ht="10" customHeight="1" x14ac:dyDescent="0.2">
      <c r="B20" s="3"/>
      <c r="C20" s="3"/>
      <c r="D20" s="3"/>
      <c r="E20" s="28"/>
    </row>
    <row r="21" spans="2:14" ht="26" customHeight="1" x14ac:dyDescent="0.2">
      <c r="B21" s="19" t="s">
        <v>13</v>
      </c>
      <c r="C21" s="20" t="s">
        <v>22</v>
      </c>
      <c r="D21" s="23">
        <f ca="1">SUMIF('Finanzas del mes'!D$4:D$1000,"Gasto no necesario",'Finanzas del mes'!E$4:E$53)</f>
        <v>220000</v>
      </c>
      <c r="E21" s="28">
        <f t="shared" ca="1" si="0"/>
        <v>4.1509433962264149E-2</v>
      </c>
    </row>
    <row r="22" spans="2:14" ht="30" customHeight="1" x14ac:dyDescent="0.2">
      <c r="B22" s="17" t="s">
        <v>11</v>
      </c>
      <c r="C22" s="18" t="s">
        <v>23</v>
      </c>
      <c r="D22" s="22">
        <f ca="1">D19-D21</f>
        <v>1020000</v>
      </c>
      <c r="E22" s="28">
        <f t="shared" ca="1" si="0"/>
        <v>0.19245283018867926</v>
      </c>
      <c r="K22" s="72" t="s">
        <v>44</v>
      </c>
      <c r="L22" s="72"/>
      <c r="M22" s="72"/>
      <c r="N22" s="72"/>
    </row>
    <row r="23" spans="2:14" ht="12" customHeight="1" thickBot="1" x14ac:dyDescent="0.25">
      <c r="B23" s="3"/>
      <c r="C23" s="3"/>
      <c r="D23" s="3"/>
      <c r="E23" s="26"/>
    </row>
    <row r="24" spans="2:14" ht="5" customHeight="1" x14ac:dyDescent="0.2">
      <c r="B24" s="75"/>
      <c r="C24" s="75"/>
      <c r="D24" s="75"/>
      <c r="E24" s="27"/>
      <c r="K24" s="73" t="str">
        <f ca="1">IFERROR(IF(D7=0,"Ingresa tus ingresos para ver tu diagnóstico 👆",IF(D25/D7&gt;=0.2,"🙌 ¡Vas muy bien! Puedes ahorrar más del 20% de tus ingresos. Sigue así.",IF(D25/D7&gt;=0.1,"👍 Vas por buen camino. Puedes ahorrar entre el 10% y el 20% de lo que ganas. Con pequeños ajustes puedes mejorarlo.",IF(D25/D7&gt;0,"⚠️ Puedes ahorrar pero menos del 10% de tus ingresos. Vale la pena revisar qué gastos no tan necesarios puedes recortar un poco.","🚨 Este mes tus gastos superan tus ingresos. No te alarmes, pero es una señal para revisar qué está pasando con tu plata.")))),"Completa el diagnóstico para ver tu mensaje")</f>
        <v>🙌 ¡Vas muy bien! Puedes ahorrar más del 20% de tus ingresos. Sigue así.</v>
      </c>
      <c r="L24" s="73"/>
      <c r="M24" s="73"/>
      <c r="N24" s="73"/>
    </row>
    <row r="25" spans="2:14" ht="34" customHeight="1" thickBot="1" x14ac:dyDescent="0.25">
      <c r="B25" s="29" t="s">
        <v>11</v>
      </c>
      <c r="C25" s="30" t="s">
        <v>24</v>
      </c>
      <c r="D25" s="31">
        <f ca="1">D15+D22</f>
        <v>1520000</v>
      </c>
      <c r="E25" s="32">
        <f ca="1">IFERROR(D25/D7,0)</f>
        <v>0.28679245283018867</v>
      </c>
      <c r="K25" s="74"/>
      <c r="L25" s="74"/>
      <c r="M25" s="74"/>
      <c r="N25" s="74"/>
    </row>
    <row r="26" spans="2:14" ht="20" customHeight="1" x14ac:dyDescent="0.2">
      <c r="B26" s="33"/>
      <c r="C26" s="33"/>
      <c r="D26" s="33"/>
      <c r="E26" s="33"/>
    </row>
    <row r="27" spans="2:14" ht="40" customHeight="1" x14ac:dyDescent="0.2"/>
    <row r="28" spans="2:14" ht="30" customHeight="1" thickBot="1" x14ac:dyDescent="0.25">
      <c r="B28" s="46" t="s">
        <v>5</v>
      </c>
      <c r="C28" s="46" t="s">
        <v>65</v>
      </c>
      <c r="D28" s="46" t="s">
        <v>7</v>
      </c>
      <c r="G28" s="53" t="s">
        <v>69</v>
      </c>
      <c r="H28" s="53" t="s">
        <v>70</v>
      </c>
      <c r="I28" s="53" t="s">
        <v>71</v>
      </c>
    </row>
    <row r="29" spans="2:14" ht="30" customHeight="1" x14ac:dyDescent="0.2">
      <c r="B29" s="14" t="s">
        <v>8</v>
      </c>
      <c r="C29" s="15" t="s">
        <v>66</v>
      </c>
      <c r="D29" s="21">
        <f ca="1">D7</f>
        <v>5300000</v>
      </c>
      <c r="G29" s="54" t="s">
        <v>72</v>
      </c>
      <c r="H29" s="55"/>
      <c r="I29" s="55"/>
    </row>
    <row r="30" spans="2:14" ht="30" customHeight="1" x14ac:dyDescent="0.2">
      <c r="B30" s="19" t="s">
        <v>13</v>
      </c>
      <c r="C30" s="20" t="s">
        <v>14</v>
      </c>
      <c r="D30" s="23">
        <f ca="1">D9</f>
        <v>2130000</v>
      </c>
      <c r="G30" s="56" t="s">
        <v>73</v>
      </c>
      <c r="H30" s="57">
        <f ca="1">IFERROR(D25/D7,0)</f>
        <v>0.28679245283018867</v>
      </c>
      <c r="I30" s="58" t="str">
        <f ca="1">IF(D25/D7&gt;=0.2,"🟢 Excelente",IF(D25/D7&gt;=0.1,"🟡 Aceptable","🔴 Revisar"))</f>
        <v>🟢 Excelente</v>
      </c>
    </row>
    <row r="31" spans="2:14" ht="30" customHeight="1" thickBot="1" x14ac:dyDescent="0.25">
      <c r="B31" s="47" t="s">
        <v>13</v>
      </c>
      <c r="C31" s="48" t="s">
        <v>16</v>
      </c>
      <c r="D31" s="49">
        <f ca="1">D12</f>
        <v>900000</v>
      </c>
      <c r="G31" s="59" t="s">
        <v>74</v>
      </c>
      <c r="H31" s="60">
        <f ca="1">IFERROR(D25/D13,0)</f>
        <v>0.66960352422907488</v>
      </c>
      <c r="I31" s="61" t="str">
        <f ca="1">IF(D25/D13&gt;=0.3,"🟢 Excelente",IF(D25/D13&gt;=0.15,"🟡 Aceptable","🔴 Revisar"))</f>
        <v>🟢 Excelente</v>
      </c>
    </row>
    <row r="32" spans="2:14" ht="30" customHeight="1" x14ac:dyDescent="0.2">
      <c r="B32" s="47" t="s">
        <v>13</v>
      </c>
      <c r="C32" s="48" t="s">
        <v>20</v>
      </c>
      <c r="D32" s="49">
        <f ca="1">D18</f>
        <v>530000</v>
      </c>
      <c r="G32" s="34"/>
      <c r="H32" s="34"/>
      <c r="I32" s="34"/>
    </row>
    <row r="33" spans="2:9" ht="30" customHeight="1" x14ac:dyDescent="0.2">
      <c r="B33" s="47" t="s">
        <v>13</v>
      </c>
      <c r="C33" s="48" t="s">
        <v>22</v>
      </c>
      <c r="D33" s="49">
        <f ca="1">D21</f>
        <v>220000</v>
      </c>
      <c r="G33" s="54" t="s">
        <v>75</v>
      </c>
      <c r="H33" s="55"/>
      <c r="I33" s="55"/>
    </row>
    <row r="34" spans="2:9" ht="30" customHeight="1" thickBot="1" x14ac:dyDescent="0.25">
      <c r="B34" s="50" t="s">
        <v>11</v>
      </c>
      <c r="C34" s="51" t="s">
        <v>67</v>
      </c>
      <c r="D34" s="52">
        <f ca="1">D29-D30-D31-D32-D33</f>
        <v>1520000</v>
      </c>
      <c r="G34" s="62" t="s">
        <v>76</v>
      </c>
      <c r="H34" s="63">
        <f ca="1">IFERROR((D9+D12)/D7,0)</f>
        <v>0.57169811320754715</v>
      </c>
      <c r="I34" s="64" t="str">
        <f ca="1">IF((D9+D12)/D7&lt;0.5,"🟢 Saludable",IF((D9+D12)/D7&lt;0.7,"🟡 Moderado","🔴 Alto riesgo"))</f>
        <v>🟡 Moderado</v>
      </c>
    </row>
    <row r="35" spans="2:9" ht="30" customHeight="1" x14ac:dyDescent="0.2">
      <c r="G35" s="34"/>
      <c r="H35" s="34"/>
      <c r="I35" s="34"/>
    </row>
    <row r="36" spans="2:9" ht="30" customHeight="1" x14ac:dyDescent="0.2">
      <c r="G36" s="54" t="s">
        <v>77</v>
      </c>
      <c r="H36" s="55"/>
      <c r="I36" s="55"/>
    </row>
    <row r="37" spans="2:9" ht="30" customHeight="1" thickBot="1" x14ac:dyDescent="0.25">
      <c r="G37" s="62" t="s">
        <v>78</v>
      </c>
      <c r="H37" s="63">
        <f ca="1">IFERROR(D34/D7,0)</f>
        <v>0.28679245283018867</v>
      </c>
      <c r="I37" s="64" t="str">
        <f ca="1">IF(D34/D7&gt;=0.2,"🟢 Margen Amplio",IF(D34/D7&gt;=0.1,"🟡 Margen ajustado","🔴 Sin margen"))</f>
        <v>🟢 Margen Amplio</v>
      </c>
    </row>
    <row r="40" spans="2:9" hidden="1" x14ac:dyDescent="0.2"/>
    <row r="41" spans="2:9" hidden="1" x14ac:dyDescent="0.2"/>
    <row r="42" spans="2:9" hidden="1" x14ac:dyDescent="0.2"/>
    <row r="43" spans="2:9" hidden="1" x14ac:dyDescent="0.2"/>
    <row r="100" spans="28:29" x14ac:dyDescent="0.2">
      <c r="AB100" s="44" t="s">
        <v>2</v>
      </c>
      <c r="AC100" s="44" t="s">
        <v>68</v>
      </c>
    </row>
    <row r="101" spans="28:29" x14ac:dyDescent="0.2">
      <c r="AB101" s="43" t="s">
        <v>27</v>
      </c>
      <c r="AC101" s="45">
        <f ca="1">IFERROR(D5/D7,0)</f>
        <v>0.84905660377358494</v>
      </c>
    </row>
    <row r="102" spans="28:29" x14ac:dyDescent="0.2">
      <c r="AB102" s="43" t="s">
        <v>29</v>
      </c>
      <c r="AC102" s="45">
        <f ca="1">IFERROR(D6/D7,0)</f>
        <v>0.15094339622641509</v>
      </c>
    </row>
    <row r="104" spans="28:29" x14ac:dyDescent="0.2">
      <c r="AB104" s="44" t="s">
        <v>2</v>
      </c>
      <c r="AC104" s="44" t="s">
        <v>68</v>
      </c>
    </row>
    <row r="105" spans="28:29" x14ac:dyDescent="0.2">
      <c r="AB105" s="43" t="s">
        <v>14</v>
      </c>
      <c r="AC105" s="45">
        <f ca="1">IFERROR(D9/D7,0)</f>
        <v>0.40188679245283021</v>
      </c>
    </row>
    <row r="106" spans="28:29" x14ac:dyDescent="0.2">
      <c r="AB106" s="43" t="s">
        <v>16</v>
      </c>
      <c r="AC106" s="45">
        <f ca="1">IFERROR(D12/D7,0)</f>
        <v>0.16981132075471697</v>
      </c>
    </row>
    <row r="107" spans="28:29" x14ac:dyDescent="0.2">
      <c r="AB107" s="43" t="s">
        <v>20</v>
      </c>
      <c r="AC107" s="45">
        <f ca="1">IFERROR(D18/D7,0)</f>
        <v>0.1</v>
      </c>
    </row>
    <row r="108" spans="28:29" x14ac:dyDescent="0.2">
      <c r="AB108" s="43" t="s">
        <v>22</v>
      </c>
      <c r="AC108" s="45">
        <f ca="1">IFERROR(D21/D7,0)</f>
        <v>4.1509433962264149E-2</v>
      </c>
    </row>
  </sheetData>
  <mergeCells count="9">
    <mergeCell ref="K22:N22"/>
    <mergeCell ref="K24:N25"/>
    <mergeCell ref="B1:D1"/>
    <mergeCell ref="B24:D24"/>
    <mergeCell ref="K3:N3"/>
    <mergeCell ref="M9:N9"/>
    <mergeCell ref="K9:L9"/>
    <mergeCell ref="K10:L10"/>
    <mergeCell ref="M10:N10"/>
  </mergeCells>
  <conditionalFormatting sqref="D10">
    <cfRule type="cellIs" dxfId="11" priority="1" operator="greaterThan">
      <formula>0</formula>
    </cfRule>
    <cfRule type="cellIs" dxfId="10" priority="2" operator="lessThan">
      <formula>0</formula>
    </cfRule>
  </conditionalFormatting>
  <conditionalFormatting sqref="D13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D16"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D19"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D22">
    <cfRule type="cellIs" dxfId="3" priority="9" operator="greaterThan">
      <formula>0</formula>
    </cfRule>
    <cfRule type="cellIs" dxfId="2" priority="10" operator="lessThan">
      <formula>0</formula>
    </cfRule>
  </conditionalFormatting>
  <conditionalFormatting sqref="D25">
    <cfRule type="cellIs" dxfId="1" priority="11" operator="greaterThan">
      <formula>0</formula>
    </cfRule>
    <cfRule type="cellIs" dxfId="0" priority="1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3821-2A2A-2546-A6EF-CDFF4333E2B8}">
  <dimension ref="A1:G4"/>
  <sheetViews>
    <sheetView workbookViewId="0"/>
  </sheetViews>
  <sheetFormatPr baseColWidth="10" defaultRowHeight="16" x14ac:dyDescent="0.2"/>
  <sheetData>
    <row r="1" spans="1:7" x14ac:dyDescent="0.2">
      <c r="A1" t="s">
        <v>27</v>
      </c>
      <c r="B1" t="s">
        <v>28</v>
      </c>
      <c r="C1" t="s">
        <v>18</v>
      </c>
      <c r="F1" t="s">
        <v>48</v>
      </c>
      <c r="G1" t="s">
        <v>49</v>
      </c>
    </row>
    <row r="2" spans="1:7" x14ac:dyDescent="0.2">
      <c r="A2" t="s">
        <v>29</v>
      </c>
      <c r="B2" t="s">
        <v>26</v>
      </c>
      <c r="F2" t="s">
        <v>45</v>
      </c>
      <c r="G2">
        <f>SUMIF('Finanzas del mes'!C4:C53,"Ahorro",'Finanzas del mes'!E4:E53)</f>
        <v>500000</v>
      </c>
    </row>
    <row r="3" spans="1:7" x14ac:dyDescent="0.2">
      <c r="B3" t="s">
        <v>30</v>
      </c>
      <c r="F3" t="s">
        <v>46</v>
      </c>
      <c r="G3">
        <f>SUMIF('Finanzas del mes'!C4:C53,"Gasto",'Finanzas del mes'!E4:E53)</f>
        <v>3780000</v>
      </c>
    </row>
    <row r="4" spans="1:7" x14ac:dyDescent="0.2">
      <c r="B4" t="s">
        <v>31</v>
      </c>
      <c r="F4" t="s">
        <v>47</v>
      </c>
      <c r="G4">
        <f ca="1">IF(Resumen!D7-G2-G3&lt;=0,Resumen!D7*0.001,Resumen!D7-G2-G3)</f>
        <v>1020000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Instrucciones</vt:lpstr>
      <vt:lpstr>Finanzas del mes</vt:lpstr>
      <vt:lpstr>Resumen</vt:lpstr>
      <vt:lpstr>Ahorro</vt:lpstr>
      <vt:lpstr>Gasto</vt:lpstr>
      <vt:lpstr>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Lizcano</dc:creator>
  <cp:lastModifiedBy>Sergio Lizcano</cp:lastModifiedBy>
  <dcterms:created xsi:type="dcterms:W3CDTF">2026-04-21T16:38:17Z</dcterms:created>
  <dcterms:modified xsi:type="dcterms:W3CDTF">2026-04-22T01:47:20Z</dcterms:modified>
</cp:coreProperties>
</file>