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cuments/DESTINO 3.0/Módulo 2 (Proyección y Balance)/"/>
    </mc:Choice>
  </mc:AlternateContent>
  <xr:revisionPtr revIDLastSave="0" documentId="8_{5D6D9ADD-813C-4043-B2E5-3D13C749D9E9}" xr6:coauthVersionLast="47" xr6:coauthVersionMax="47" xr10:uidLastSave="{00000000-0000-0000-0000-000000000000}"/>
  <bookViews>
    <workbookView xWindow="0" yWindow="760" windowWidth="29400" windowHeight="16720" activeTab="4" xr2:uid="{00000000-000D-0000-FFFF-FFFF00000000}"/>
  </bookViews>
  <sheets>
    <sheet name="CATEGORÍAS" sheetId="1" r:id="rId1"/>
    <sheet name="INSTRUCTIVO" sheetId="2" r:id="rId2"/>
    <sheet name="ACTIVOS" sheetId="3" r:id="rId3"/>
    <sheet name="PASIVOS" sheetId="4" r:id="rId4"/>
    <sheet name="PATRIMONIO" sheetId="5" r:id="rId5"/>
    <sheet name="TASA DE CAMBIO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3" i="6" l="1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D95" i="6"/>
  <c r="B95" i="6"/>
  <c r="D94" i="6"/>
  <c r="B94" i="6"/>
  <c r="D93" i="6"/>
  <c r="B93" i="6"/>
  <c r="D92" i="6"/>
  <c r="B92" i="6"/>
  <c r="D91" i="6"/>
  <c r="B91" i="6"/>
  <c r="D90" i="6"/>
  <c r="B90" i="6"/>
  <c r="D89" i="6"/>
  <c r="B89" i="6"/>
  <c r="D88" i="6"/>
  <c r="B88" i="6"/>
  <c r="D87" i="6"/>
  <c r="B87" i="6"/>
  <c r="D86" i="6"/>
  <c r="B86" i="6"/>
  <c r="D85" i="6"/>
  <c r="B85" i="6"/>
  <c r="D84" i="6"/>
  <c r="B84" i="6"/>
  <c r="D83" i="6"/>
  <c r="B83" i="6"/>
  <c r="D82" i="6"/>
  <c r="B82" i="6"/>
  <c r="D81" i="6"/>
  <c r="B81" i="6"/>
  <c r="D80" i="6"/>
  <c r="B80" i="6"/>
  <c r="D79" i="6"/>
  <c r="B79" i="6"/>
  <c r="D78" i="6"/>
  <c r="B78" i="6"/>
  <c r="D77" i="6"/>
  <c r="B77" i="6"/>
  <c r="D76" i="6"/>
  <c r="B76" i="6"/>
  <c r="D75" i="6"/>
  <c r="B75" i="6"/>
  <c r="D74" i="6"/>
  <c r="B74" i="6"/>
  <c r="D73" i="6"/>
  <c r="B73" i="6"/>
  <c r="D72" i="6"/>
  <c r="B72" i="6"/>
  <c r="D71" i="6"/>
  <c r="B71" i="6"/>
  <c r="D70" i="6"/>
  <c r="B70" i="6"/>
  <c r="D69" i="6"/>
  <c r="B69" i="6"/>
  <c r="D68" i="6"/>
  <c r="B68" i="6"/>
  <c r="D67" i="6"/>
  <c r="B67" i="6"/>
  <c r="D66" i="6"/>
  <c r="B66" i="6"/>
  <c r="D65" i="6"/>
  <c r="B65" i="6"/>
  <c r="D64" i="6"/>
  <c r="B64" i="6"/>
  <c r="D63" i="6"/>
  <c r="B63" i="6"/>
  <c r="D62" i="6"/>
  <c r="B62" i="6"/>
  <c r="D61" i="6"/>
  <c r="B61" i="6"/>
  <c r="D60" i="6"/>
  <c r="B60" i="6"/>
  <c r="D59" i="6"/>
  <c r="B59" i="6"/>
  <c r="D58" i="6"/>
  <c r="B58" i="6"/>
  <c r="D57" i="6"/>
  <c r="B57" i="6"/>
  <c r="D56" i="6"/>
  <c r="B56" i="6"/>
  <c r="D55" i="6"/>
  <c r="B55" i="6"/>
  <c r="D54" i="6"/>
  <c r="B54" i="6"/>
  <c r="D53" i="6"/>
  <c r="B53" i="6"/>
  <c r="D52" i="6"/>
  <c r="B52" i="6"/>
  <c r="D51" i="6"/>
  <c r="B51" i="6"/>
  <c r="D50" i="6"/>
  <c r="B50" i="6"/>
  <c r="D49" i="6"/>
  <c r="B49" i="6"/>
  <c r="D48" i="6"/>
  <c r="B48" i="6"/>
  <c r="D47" i="6"/>
  <c r="B47" i="6"/>
  <c r="D46" i="6"/>
  <c r="B46" i="6"/>
  <c r="D45" i="6"/>
  <c r="B45" i="6"/>
  <c r="D44" i="6"/>
  <c r="B44" i="6"/>
  <c r="D43" i="6"/>
  <c r="B43" i="6"/>
  <c r="D42" i="6"/>
  <c r="B42" i="6"/>
  <c r="D41" i="6"/>
  <c r="B41" i="6"/>
  <c r="D40" i="6"/>
  <c r="B40" i="6"/>
  <c r="D39" i="6"/>
  <c r="B39" i="6"/>
  <c r="D38" i="6"/>
  <c r="B38" i="6"/>
  <c r="D37" i="6"/>
  <c r="B37" i="6"/>
  <c r="D36" i="6"/>
  <c r="B36" i="6"/>
  <c r="D35" i="6"/>
  <c r="B35" i="6"/>
  <c r="D34" i="6"/>
  <c r="B34" i="6"/>
  <c r="D33" i="6"/>
  <c r="B33" i="6"/>
  <c r="D32" i="6"/>
  <c r="B32" i="6"/>
  <c r="D31" i="6"/>
  <c r="B31" i="6"/>
  <c r="D30" i="6"/>
  <c r="B30" i="6"/>
  <c r="D29" i="6"/>
  <c r="B29" i="6"/>
  <c r="D28" i="6"/>
  <c r="B28" i="6"/>
  <c r="D27" i="6"/>
  <c r="B27" i="6"/>
  <c r="D26" i="6"/>
  <c r="B26" i="6"/>
  <c r="D25" i="6"/>
  <c r="B25" i="6"/>
  <c r="D24" i="6"/>
  <c r="B24" i="6"/>
  <c r="D23" i="6"/>
  <c r="B23" i="6"/>
  <c r="D22" i="6"/>
  <c r="B22" i="6"/>
  <c r="D21" i="6"/>
  <c r="B21" i="6"/>
  <c r="D20" i="6"/>
  <c r="B20" i="6"/>
  <c r="D19" i="6"/>
  <c r="B19" i="6"/>
  <c r="D18" i="6"/>
  <c r="B18" i="6"/>
  <c r="D17" i="6"/>
  <c r="B17" i="6"/>
  <c r="D16" i="6"/>
  <c r="B16" i="6"/>
  <c r="D15" i="6"/>
  <c r="B15" i="6"/>
  <c r="D14" i="6"/>
  <c r="B14" i="6"/>
  <c r="D13" i="6"/>
  <c r="B13" i="6"/>
  <c r="D12" i="6"/>
  <c r="B12" i="6"/>
  <c r="D11" i="6"/>
  <c r="B11" i="6"/>
  <c r="D10" i="6"/>
  <c r="B10" i="6"/>
  <c r="D9" i="6"/>
  <c r="B9" i="6"/>
  <c r="D8" i="6"/>
  <c r="B8" i="6"/>
  <c r="D7" i="6"/>
  <c r="B7" i="6"/>
  <c r="D6" i="6"/>
  <c r="B6" i="6"/>
  <c r="D5" i="6"/>
  <c r="B5" i="6"/>
  <c r="D4" i="6"/>
  <c r="B4" i="6"/>
  <c r="D3" i="6"/>
  <c r="B3" i="6"/>
  <c r="D2" i="6"/>
  <c r="B2" i="6"/>
  <c r="C32" i="5"/>
  <c r="C31" i="5"/>
  <c r="C30" i="5"/>
  <c r="C29" i="5"/>
  <c r="C28" i="5"/>
  <c r="C27" i="5"/>
  <c r="C26" i="5"/>
  <c r="C25" i="5"/>
  <c r="F24" i="5"/>
  <c r="C24" i="5"/>
  <c r="F23" i="5"/>
  <c r="C23" i="5"/>
  <c r="F22" i="5"/>
  <c r="C22" i="5"/>
  <c r="C33" i="5" s="1"/>
  <c r="F21" i="5"/>
  <c r="F20" i="5"/>
  <c r="F19" i="5"/>
  <c r="F18" i="5"/>
  <c r="C18" i="5"/>
  <c r="F17" i="5"/>
  <c r="F25" i="5" s="1"/>
  <c r="C17" i="5"/>
  <c r="C16" i="5"/>
  <c r="C15" i="5"/>
  <c r="C14" i="5"/>
  <c r="F13" i="5"/>
  <c r="C13" i="5"/>
  <c r="F12" i="5"/>
  <c r="C12" i="5"/>
  <c r="F11" i="5"/>
  <c r="C11" i="5"/>
  <c r="F10" i="5"/>
  <c r="F14" i="5" s="1"/>
  <c r="C10" i="5"/>
  <c r="F9" i="5"/>
  <c r="C9" i="5"/>
  <c r="F8" i="5"/>
  <c r="C8" i="5"/>
  <c r="C19" i="5" s="1"/>
  <c r="C4" i="5" s="1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F4" i="5" l="1"/>
  <c r="H7" i="5" s="1"/>
</calcChain>
</file>

<file path=xl/sharedStrings.xml><?xml version="1.0" encoding="utf-8"?>
<sst xmlns="http://schemas.openxmlformats.org/spreadsheetml/2006/main" count="419" uniqueCount="347">
  <si>
    <t>Activos corrientes</t>
  </si>
  <si>
    <t>Activos no corrientes</t>
  </si>
  <si>
    <t>Pasivos corrientes</t>
  </si>
  <si>
    <t>Pasivos no corrientes</t>
  </si>
  <si>
    <t>Cash</t>
  </si>
  <si>
    <t>CDT (más de 1 año)</t>
  </si>
  <si>
    <t>Tarjetas de crédito</t>
  </si>
  <si>
    <t>Créditos de vivienda</t>
  </si>
  <si>
    <t>Cuentas de ahorro</t>
  </si>
  <si>
    <t>Fondos de inversión (cerrado)</t>
  </si>
  <si>
    <t>Libranzas</t>
  </si>
  <si>
    <t>Hipotécas</t>
  </si>
  <si>
    <t>Dólares</t>
  </si>
  <si>
    <t>Finca Raíz (propiedad)</t>
  </si>
  <si>
    <t>Préstamos personales (corto plazo)</t>
  </si>
  <si>
    <t>Préstamos con garantía hipotecaria</t>
  </si>
  <si>
    <t>Otras monedas</t>
  </si>
  <si>
    <t>Fracciones inmobiliarias</t>
  </si>
  <si>
    <t>Créditos de libre inversión (corto plazo)</t>
  </si>
  <si>
    <t>Créditos de vehículo o moto</t>
  </si>
  <si>
    <t>CDT (menos de 1 año)</t>
  </si>
  <si>
    <t>Carros</t>
  </si>
  <si>
    <t>Impuestos por pagar</t>
  </si>
  <si>
    <t>Créditos estudiantiles</t>
  </si>
  <si>
    <t>Acciones y ETFs</t>
  </si>
  <si>
    <t>Motos</t>
  </si>
  <si>
    <t>Créditos de libre inversión (largo plazo)</t>
  </si>
  <si>
    <t>Fondos de inversión (abierto)</t>
  </si>
  <si>
    <t>Capital de empresas (propio)</t>
  </si>
  <si>
    <t>Préstamos personales (largo plazo)</t>
  </si>
  <si>
    <t>FVP</t>
  </si>
  <si>
    <t>Capital de empresas (familia y amigos)</t>
  </si>
  <si>
    <t>Cripto</t>
  </si>
  <si>
    <t>Capital de empresas (empresa privada)</t>
  </si>
  <si>
    <t>Cuentas por cobrar</t>
  </si>
  <si>
    <t>Bonos</t>
  </si>
  <si>
    <t>Categoría</t>
  </si>
  <si>
    <t>Descripción</t>
  </si>
  <si>
    <t>Ejemplo</t>
  </si>
  <si>
    <t>Activos Corrientes</t>
  </si>
  <si>
    <t>Dinero en efectivo disponible.</t>
  </si>
  <si>
    <t>Dinero en tu billetera, caja fuerte o debajo del colchón.</t>
  </si>
  <si>
    <t>Dinero que tengas en cuentas de ahorro (Así sea en cajitas o bolsillos)</t>
  </si>
  <si>
    <t>Saldo en tu cuenta Bancolombia, dinero en cajitas de Nu, dinero en bolsillos de lulo, etc..</t>
  </si>
  <si>
    <t>Dinero en moneda extranjera (USD).</t>
  </si>
  <si>
    <t>Dinero que tengas en dólares en plataformas o aplicaciones donde puedas comprar esta moneda</t>
  </si>
  <si>
    <t>Dinero en otras monedas extranjeras.</t>
  </si>
  <si>
    <t>Dinero que tengas en plataformas o aplicaciones diferentes a dólares o tu moneda local.</t>
  </si>
  <si>
    <t>Certificados de Depósito a Término con vencimiento a un año o menos.</t>
  </si>
  <si>
    <t>CDT con vencimiento a 3, 6 meses o 12 meses</t>
  </si>
  <si>
    <t>Inversiones en acciones y fondos cotizados en bolsa. (ETFs)</t>
  </si>
  <si>
    <t>Acciones en Apple, ETFs en el VOO, entre otros</t>
  </si>
  <si>
    <t>Fondos que permiten el retiro de dinero en cualquier momento.</t>
  </si>
  <si>
    <t>Inversión en un fondo de inversión con posibilidad de retirar el dinero cuando desees</t>
  </si>
  <si>
    <t>Fondos de Pensiones Voluntarias.</t>
  </si>
  <si>
    <t>Aportes mensuales a un fondo mutuo de Skandia</t>
  </si>
  <si>
    <t>Inversiones en criptomonedas.</t>
  </si>
  <si>
    <t>Compra de Bitcoin.</t>
  </si>
  <si>
    <t>Dinero que otros te deben.</t>
  </si>
  <si>
    <t>Préstamo a un amigo, familiar, entre otras personas que este pendiente de pago.</t>
  </si>
  <si>
    <t>Activos No Corrientes</t>
  </si>
  <si>
    <t>Certificados de Depósito a Término con vencimiento mayor a un año.</t>
  </si>
  <si>
    <t>CDT con vencimiento a 2 años.</t>
  </si>
  <si>
    <t>Fondos que no permiten el retiro inmediato de dinero.</t>
  </si>
  <si>
    <t>Inversión en un fondo cerrado de capital privado.</t>
  </si>
  <si>
    <t>Bienes inmuebles como casas o terrenos.</t>
  </si>
  <si>
    <t>Propiedad de tu vivienda principal, locales, terrenos, entre otros</t>
  </si>
  <si>
    <t>Participaciones en propiedades inmobiliarias.</t>
  </si>
  <si>
    <t>Inversión en un edificio de apartamentos o fracciones en locales comerciales.</t>
  </si>
  <si>
    <t xml:space="preserve">Vehículos automotores propiedad personal. </t>
  </si>
  <si>
    <t>Carro personal o familiar</t>
  </si>
  <si>
    <t>Motocicletas propiedad personal.</t>
  </si>
  <si>
    <t>Moto personal o familiar</t>
  </si>
  <si>
    <t xml:space="preserve">Inversiones en empresas de tu propiedad. </t>
  </si>
  <si>
    <t>Participación en tu propio negocio.</t>
  </si>
  <si>
    <t xml:space="preserve">Inversiones en empresas de familiares y amigos. </t>
  </si>
  <si>
    <t>Inversión en la tienda de un familiar.</t>
  </si>
  <si>
    <t>Inversiones en empresas privadas externas.</t>
  </si>
  <si>
    <t>Participación en una startup tecnológica.</t>
  </si>
  <si>
    <t xml:space="preserve">Inversiones en instrumentos de deuda a largo plazo. </t>
  </si>
  <si>
    <t>Compra de bonos del gobierno.</t>
  </si>
  <si>
    <t>Pasivos Corrientes</t>
  </si>
  <si>
    <t xml:space="preserve">Deudas pendientes en tarjetas de crédito. </t>
  </si>
  <si>
    <t>Saldo por pagar en la tarjeta de crédito del mes.</t>
  </si>
  <si>
    <t xml:space="preserve">Deducciones de nómina para el pago de deudas. </t>
  </si>
  <si>
    <t>Pago mensual de un préstamo mediante libranza.</t>
  </si>
  <si>
    <t xml:space="preserve">Préstamos a ser pagados en menos de un año. </t>
  </si>
  <si>
    <t>Préstamo personal para vacaciones a un familiar o amigo</t>
  </si>
  <si>
    <t xml:space="preserve">Créditos sin destino específico a corto plazo. </t>
  </si>
  <si>
    <t>Crédito para gastos de imprevistos.</t>
  </si>
  <si>
    <t xml:space="preserve">Obligaciones fiscales pendientes de pago. </t>
  </si>
  <si>
    <t>Pago de impuestos de renta, Soat, entre otros</t>
  </si>
  <si>
    <t>Pasivos No Corrientes</t>
  </si>
  <si>
    <t xml:space="preserve">Préstamos para la compra de vivienda a largo plazo. </t>
  </si>
  <si>
    <t>Crédito a 17 años de mi casa</t>
  </si>
  <si>
    <t xml:space="preserve">Préstamos respaldados por una propiedad. </t>
  </si>
  <si>
    <t>Hipoteca sobre tu vivienda.</t>
  </si>
  <si>
    <t xml:space="preserve">Préstamos asegurados con bienes inmuebles. </t>
  </si>
  <si>
    <t>Préstamo con garantía sobre tu casa.</t>
  </si>
  <si>
    <t xml:space="preserve">Préstamos para la compra de vehículos a largo plazo. </t>
  </si>
  <si>
    <t>Financiación para comprar un carro o moto</t>
  </si>
  <si>
    <t xml:space="preserve">Préstamos para financiar estudios con plazos de pago extendidos. </t>
  </si>
  <si>
    <t>Pago de universidad</t>
  </si>
  <si>
    <t xml:space="preserve">Créditos sin destino específico a largo plazo. </t>
  </si>
  <si>
    <t>Préstamo para inversión en un negocio a 5 años</t>
  </si>
  <si>
    <t xml:space="preserve">Préstamos personales con plazos de pago superiores a un año. </t>
  </si>
  <si>
    <t>Préstamo para consolidar deudas.</t>
  </si>
  <si>
    <t>ACTIVOS</t>
  </si>
  <si>
    <t>Nombre</t>
  </si>
  <si>
    <t>¿Corriente o no corriente?</t>
  </si>
  <si>
    <t>Moneda</t>
  </si>
  <si>
    <t>Valor</t>
  </si>
  <si>
    <t>Tasa</t>
  </si>
  <si>
    <t>Total Moneda seleccionada</t>
  </si>
  <si>
    <t>PASIVOS</t>
  </si>
  <si>
    <t>MONEDA:</t>
  </si>
  <si>
    <t>COP</t>
  </si>
  <si>
    <t>TOTAL ACTIVOS</t>
  </si>
  <si>
    <t>TOTAL PASIVOS</t>
  </si>
  <si>
    <r>
      <rPr>
        <b/>
        <sz val="13"/>
        <color rgb="FFFFFFFF"/>
        <rFont val="Arial"/>
        <family val="2"/>
      </rPr>
      <t xml:space="preserve">EQUITY </t>
    </r>
    <r>
      <rPr>
        <sz val="13"/>
        <color rgb="FFFFFFFF"/>
        <rFont val="Arial"/>
        <family val="2"/>
      </rPr>
      <t>(Patrimonio 2025)</t>
    </r>
  </si>
  <si>
    <t>`</t>
  </si>
  <si>
    <t>ACTIVOS CORRIENTES</t>
  </si>
  <si>
    <t>PASIVOS CORRIENTES</t>
  </si>
  <si>
    <t>Otros pasivos corrientes</t>
  </si>
  <si>
    <t>TOTAL PASIVO CORRIENTE</t>
  </si>
  <si>
    <t>PASIVOS NO CORRIENTES</t>
  </si>
  <si>
    <t>Otros activos corrientes</t>
  </si>
  <si>
    <t>TOTAL ACTIVO CORRIENTE</t>
  </si>
  <si>
    <t>Créditos de vehículo</t>
  </si>
  <si>
    <t>ACTIVOS NO CORRIENTES</t>
  </si>
  <si>
    <t>Otros pasivos no corrientes</t>
  </si>
  <si>
    <t>TOTAL PASIVOS NO CORRIENTES</t>
  </si>
  <si>
    <t>Otros activos no corrientes</t>
  </si>
  <si>
    <t>TOTAL ACTIVO NO CORRIENTE</t>
  </si>
  <si>
    <t>DIVISA</t>
  </si>
  <si>
    <t>TASA DE CAMBIO</t>
  </si>
  <si>
    <t>MONEDAS</t>
  </si>
  <si>
    <t>EN USO</t>
  </si>
  <si>
    <t>COPUSD</t>
  </si>
  <si>
    <t>COPEUR</t>
  </si>
  <si>
    <t>USD</t>
  </si>
  <si>
    <t>COPAUD</t>
  </si>
  <si>
    <t>EUR</t>
  </si>
  <si>
    <t>COPCAD</t>
  </si>
  <si>
    <t>AUD</t>
  </si>
  <si>
    <t>COPPAB</t>
  </si>
  <si>
    <t>CAD</t>
  </si>
  <si>
    <t>COPMXN</t>
  </si>
  <si>
    <t>PAB</t>
  </si>
  <si>
    <t>COPARS</t>
  </si>
  <si>
    <t>MXN</t>
  </si>
  <si>
    <t>COPPEN</t>
  </si>
  <si>
    <t>ARS</t>
  </si>
  <si>
    <t>COPCLP</t>
  </si>
  <si>
    <t>PEN</t>
  </si>
  <si>
    <t>COPNOK</t>
  </si>
  <si>
    <t>CLP</t>
  </si>
  <si>
    <t>COPSGD</t>
  </si>
  <si>
    <t>NOK</t>
  </si>
  <si>
    <t>COPAED</t>
  </si>
  <si>
    <t>SGD</t>
  </si>
  <si>
    <t>COPBMD</t>
  </si>
  <si>
    <t>AED</t>
  </si>
  <si>
    <t>USDCOP</t>
  </si>
  <si>
    <t>BMD</t>
  </si>
  <si>
    <t>USDEUR</t>
  </si>
  <si>
    <t>USDAUD</t>
  </si>
  <si>
    <t>USDCAD</t>
  </si>
  <si>
    <t>USDPAB</t>
  </si>
  <si>
    <t>USDMXN</t>
  </si>
  <si>
    <t>USDARS</t>
  </si>
  <si>
    <t>USDPEN</t>
  </si>
  <si>
    <t>USDCLP</t>
  </si>
  <si>
    <t>USDNOK</t>
  </si>
  <si>
    <t>USDSGD</t>
  </si>
  <si>
    <t>USDAED</t>
  </si>
  <si>
    <t>USDBMD</t>
  </si>
  <si>
    <t>EURCOP</t>
  </si>
  <si>
    <t>EURUSD</t>
  </si>
  <si>
    <t>EURAUD</t>
  </si>
  <si>
    <t>EURCAD</t>
  </si>
  <si>
    <t>EURPAB</t>
  </si>
  <si>
    <t>EURMXN</t>
  </si>
  <si>
    <t>EURARS</t>
  </si>
  <si>
    <t>EURPEN</t>
  </si>
  <si>
    <t>EURCLP</t>
  </si>
  <si>
    <t>EURNOK</t>
  </si>
  <si>
    <t>EURSGD</t>
  </si>
  <si>
    <t>EURAED</t>
  </si>
  <si>
    <t>EURBMD</t>
  </si>
  <si>
    <t>AUDCOP</t>
  </si>
  <si>
    <t>AUDUSD</t>
  </si>
  <si>
    <t>AUDEUR</t>
  </si>
  <si>
    <t>AUDCAD</t>
  </si>
  <si>
    <t>AUDPAB</t>
  </si>
  <si>
    <t>AUDMXN</t>
  </si>
  <si>
    <t>AUDARS</t>
  </si>
  <si>
    <t>AUDPEN</t>
  </si>
  <si>
    <t>AUDCLP</t>
  </si>
  <si>
    <t>AUDNOK</t>
  </si>
  <si>
    <t>AUDSGD</t>
  </si>
  <si>
    <t>AUDAED</t>
  </si>
  <si>
    <t>AUDBMD</t>
  </si>
  <si>
    <t>CADCOP</t>
  </si>
  <si>
    <t>CADUSD</t>
  </si>
  <si>
    <t>CADEUR</t>
  </si>
  <si>
    <t>CADAUD</t>
  </si>
  <si>
    <t>CADPAB</t>
  </si>
  <si>
    <t>CADMXN</t>
  </si>
  <si>
    <t>CADARS</t>
  </si>
  <si>
    <t>CADPEN</t>
  </si>
  <si>
    <t>CADCLP</t>
  </si>
  <si>
    <t>CADNOK</t>
  </si>
  <si>
    <t>CADSGD</t>
  </si>
  <si>
    <t>CADAED</t>
  </si>
  <si>
    <t>CADBMD</t>
  </si>
  <si>
    <t>PABCOP</t>
  </si>
  <si>
    <t>PABUSD</t>
  </si>
  <si>
    <t>PABEUR</t>
  </si>
  <si>
    <t>PABAUD</t>
  </si>
  <si>
    <t>PABCAD</t>
  </si>
  <si>
    <t>PABMXN</t>
  </si>
  <si>
    <t>PABARS</t>
  </si>
  <si>
    <t>PABPEN</t>
  </si>
  <si>
    <t>PABCLP</t>
  </si>
  <si>
    <t>PABNOK</t>
  </si>
  <si>
    <t>PABSGD</t>
  </si>
  <si>
    <t>PABAED</t>
  </si>
  <si>
    <t>PABBMD</t>
  </si>
  <si>
    <t>MXNCOP</t>
  </si>
  <si>
    <t>MXNUSD</t>
  </si>
  <si>
    <t>MXNEUR</t>
  </si>
  <si>
    <t>MXNAUD</t>
  </si>
  <si>
    <t>MXNCAD</t>
  </si>
  <si>
    <t>MXNPAB</t>
  </si>
  <si>
    <t>MXNARS</t>
  </si>
  <si>
    <t>MXNPEN</t>
  </si>
  <si>
    <t>MXNCLP</t>
  </si>
  <si>
    <t>MXNNOK</t>
  </si>
  <si>
    <t>MXNSGD</t>
  </si>
  <si>
    <t>MXNAED</t>
  </si>
  <si>
    <t>MXNBMD</t>
  </si>
  <si>
    <t>ARSCOP</t>
  </si>
  <si>
    <t>ARSUSD</t>
  </si>
  <si>
    <t>ARSEUR</t>
  </si>
  <si>
    <t>ARSAUD</t>
  </si>
  <si>
    <t>ARSCAD</t>
  </si>
  <si>
    <t>ARSPAB</t>
  </si>
  <si>
    <t>ARSMXN</t>
  </si>
  <si>
    <t>ARSPEN</t>
  </si>
  <si>
    <t>ARSCLP</t>
  </si>
  <si>
    <t>ARSNOK</t>
  </si>
  <si>
    <t>ARSSGD</t>
  </si>
  <si>
    <t>ARSAED</t>
  </si>
  <si>
    <t>ARSBMD</t>
  </si>
  <si>
    <t>PENCOP</t>
  </si>
  <si>
    <t>PENUSD</t>
  </si>
  <si>
    <t>PENEUR</t>
  </si>
  <si>
    <t>PENAUD</t>
  </si>
  <si>
    <t>PENCAD</t>
  </si>
  <si>
    <t>PENPAB</t>
  </si>
  <si>
    <t>PENMXN</t>
  </si>
  <si>
    <t>PENARS</t>
  </si>
  <si>
    <t>PENCLP</t>
  </si>
  <si>
    <t>PENNOK</t>
  </si>
  <si>
    <t>PENSGD</t>
  </si>
  <si>
    <t>PENAED</t>
  </si>
  <si>
    <t>PENBMD</t>
  </si>
  <si>
    <t>CLPCOP</t>
  </si>
  <si>
    <t>CLPUSD</t>
  </si>
  <si>
    <t>CLPEUR</t>
  </si>
  <si>
    <t>CLPAUD</t>
  </si>
  <si>
    <t>CLPCAD</t>
  </si>
  <si>
    <t>CLPPAB</t>
  </si>
  <si>
    <t>CLPMXN</t>
  </si>
  <si>
    <t>CLPARS</t>
  </si>
  <si>
    <t>CLPPEN</t>
  </si>
  <si>
    <t>CLPNOK</t>
  </si>
  <si>
    <t>CLPSGD</t>
  </si>
  <si>
    <t>CLPAED</t>
  </si>
  <si>
    <t>CLPBMD</t>
  </si>
  <si>
    <t>NOKCOP</t>
  </si>
  <si>
    <t>NOKUSD</t>
  </si>
  <si>
    <t>NOKEUR</t>
  </si>
  <si>
    <t>NOKAUD</t>
  </si>
  <si>
    <t>NOKCAD</t>
  </si>
  <si>
    <t>NOKPAB</t>
  </si>
  <si>
    <t>NOKMXN</t>
  </si>
  <si>
    <t>NOKARS</t>
  </si>
  <si>
    <t>NOKPEN</t>
  </si>
  <si>
    <t>NOKCLP</t>
  </si>
  <si>
    <t>NOKSGD</t>
  </si>
  <si>
    <t>NOKAED</t>
  </si>
  <si>
    <t>NOKBMD</t>
  </si>
  <si>
    <t>SGDCOP</t>
  </si>
  <si>
    <t>SGDUSD</t>
  </si>
  <si>
    <t>SGDEUR</t>
  </si>
  <si>
    <t>SGDAUD</t>
  </si>
  <si>
    <t>SGDCAD</t>
  </si>
  <si>
    <t>SGDPAB</t>
  </si>
  <si>
    <t>SGDMXN</t>
  </si>
  <si>
    <t>SGDARS</t>
  </si>
  <si>
    <t>SGDPEN</t>
  </si>
  <si>
    <t>SGDCLP</t>
  </si>
  <si>
    <t>SGDNOK</t>
  </si>
  <si>
    <t>SGDAED</t>
  </si>
  <si>
    <t>SGDBMD</t>
  </si>
  <si>
    <t>AEDCOP</t>
  </si>
  <si>
    <t>AEDUSD</t>
  </si>
  <si>
    <t>AEDEUR</t>
  </si>
  <si>
    <t>AEDAUD</t>
  </si>
  <si>
    <t>AEDCAD</t>
  </si>
  <si>
    <t>AEDPAB</t>
  </si>
  <si>
    <t>AEDMXN</t>
  </si>
  <si>
    <t>AEDARS</t>
  </si>
  <si>
    <t>AEDPEN</t>
  </si>
  <si>
    <t>AEDCLP</t>
  </si>
  <si>
    <t>AEDNOK</t>
  </si>
  <si>
    <t>AEDSGD</t>
  </si>
  <si>
    <t>AEDBMD</t>
  </si>
  <si>
    <t>BMDCOP</t>
  </si>
  <si>
    <t>BMDUSD</t>
  </si>
  <si>
    <t>BMDEUR</t>
  </si>
  <si>
    <t>BMDAUD</t>
  </si>
  <si>
    <t>BMDCAD</t>
  </si>
  <si>
    <t>BMDPAB</t>
  </si>
  <si>
    <t>BMDMXN</t>
  </si>
  <si>
    <t>BMDARS</t>
  </si>
  <si>
    <t>BMDPEN</t>
  </si>
  <si>
    <t>BMDCLP</t>
  </si>
  <si>
    <t>BMDNOK</t>
  </si>
  <si>
    <t>BMDSGD</t>
  </si>
  <si>
    <t>BMDAED</t>
  </si>
  <si>
    <t>USDUSD</t>
  </si>
  <si>
    <t>COPCOP</t>
  </si>
  <si>
    <t>EUREUR</t>
  </si>
  <si>
    <t>AUDAUD</t>
  </si>
  <si>
    <t>CADCAD</t>
  </si>
  <si>
    <t>PABPAB</t>
  </si>
  <si>
    <t>MXNMXN</t>
  </si>
  <si>
    <t>ARSARS</t>
  </si>
  <si>
    <t>PENPEN</t>
  </si>
  <si>
    <t>CLPCLP</t>
  </si>
  <si>
    <t>NOKNOK</t>
  </si>
  <si>
    <t>SGDSGD</t>
  </si>
  <si>
    <t>AEDAED</t>
  </si>
  <si>
    <t>BMDBMD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</si>
</sst>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3"/>
      <color rgb="FFFFFF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3"/>
      <color rgb="FFFFFFFF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0"/>
      <color rgb="FFFFFFFF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1"/>
      <color theme="1"/>
      <name val="Aptos Narrow"/>
    </font>
    <font>
      <sz val="11"/>
      <color theme="1"/>
      <name val="Aptos Narrow"/>
    </font>
    <font>
      <sz val="11"/>
      <color theme="1"/>
      <name val="Arial"/>
      <family val="2"/>
    </font>
    <font>
      <sz val="13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38761D"/>
        <bgColor rgb="FF38761D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4" fontId="1" fillId="0" borderId="24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4" fontId="1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7" borderId="36" xfId="0" applyFont="1" applyFill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16" fillId="7" borderId="36" xfId="0" applyFont="1" applyFill="1" applyBorder="1" applyAlignment="1">
      <alignment horizontal="center"/>
    </xf>
    <xf numFmtId="2" fontId="16" fillId="7" borderId="36" xfId="0" applyNumberFormat="1" applyFont="1" applyFill="1" applyBorder="1" applyAlignment="1">
      <alignment horizontal="center"/>
    </xf>
    <xf numFmtId="164" fontId="4" fillId="0" borderId="0" xfId="0" applyNumberFormat="1" applyFont="1"/>
    <xf numFmtId="10" fontId="16" fillId="7" borderId="36" xfId="0" applyNumberFormat="1" applyFont="1" applyFill="1" applyBorder="1" applyAlignment="1">
      <alignment horizontal="center"/>
    </xf>
    <xf numFmtId="3" fontId="16" fillId="7" borderId="36" xfId="0" applyNumberFormat="1" applyFont="1" applyFill="1" applyBorder="1" applyAlignment="1">
      <alignment horizontal="center"/>
    </xf>
    <xf numFmtId="0" fontId="17" fillId="7" borderId="36" xfId="0" applyFont="1" applyFill="1" applyBorder="1" applyAlignment="1">
      <alignment horizontal="center"/>
    </xf>
    <xf numFmtId="0" fontId="4" fillId="7" borderId="36" xfId="0" applyFont="1" applyFill="1" applyBorder="1"/>
    <xf numFmtId="0" fontId="6" fillId="2" borderId="8" xfId="0" applyFont="1" applyFill="1" applyBorder="1" applyAlignment="1">
      <alignment horizontal="center" vertical="center" textRotation="90"/>
    </xf>
    <xf numFmtId="0" fontId="8" fillId="0" borderId="10" xfId="0" applyFont="1" applyBorder="1"/>
    <xf numFmtId="0" fontId="8" fillId="0" borderId="12" xfId="0" applyFont="1" applyBorder="1"/>
    <xf numFmtId="0" fontId="6" fillId="2" borderId="10" xfId="0" applyFont="1" applyFill="1" applyBorder="1" applyAlignment="1">
      <alignment horizontal="center" vertical="center" textRotation="90"/>
    </xf>
    <xf numFmtId="0" fontId="8" fillId="0" borderId="3" xfId="0" applyFont="1" applyBorder="1"/>
    <xf numFmtId="0" fontId="10" fillId="3" borderId="17" xfId="0" applyFont="1" applyFill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0" fontId="10" fillId="4" borderId="1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164" fontId="14" fillId="6" borderId="8" xfId="0" applyNumberFormat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9" xfId="0" applyFont="1" applyBorder="1"/>
    <xf numFmtId="0" fontId="2" fillId="3" borderId="8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99"/>
  <sheetViews>
    <sheetView showGridLines="0" workbookViewId="0"/>
  </sheetViews>
  <sheetFormatPr baseColWidth="10" defaultColWidth="12.6640625" defaultRowHeight="15.75" customHeight="1" x14ac:dyDescent="0.15"/>
  <cols>
    <col min="1" max="1" width="4.33203125" customWidth="1"/>
    <col min="2" max="2" width="21.83203125" customWidth="1"/>
    <col min="3" max="3" width="3.83203125" customWidth="1"/>
    <col min="4" max="4" width="21.83203125" customWidth="1"/>
    <col min="5" max="5" width="3.5" customWidth="1"/>
    <col min="6" max="6" width="21.83203125" customWidth="1"/>
    <col min="7" max="7" width="3.1640625" customWidth="1"/>
    <col min="8" max="23" width="21.83203125" customWidth="1"/>
  </cols>
  <sheetData>
    <row r="1" spans="1:23" ht="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" x14ac:dyDescent="0.15">
      <c r="A2" s="1"/>
      <c r="B2" s="2" t="s">
        <v>0</v>
      </c>
      <c r="C2" s="1"/>
      <c r="D2" s="2" t="s">
        <v>1</v>
      </c>
      <c r="E2" s="1"/>
      <c r="F2" s="2" t="s">
        <v>2</v>
      </c>
      <c r="G2" s="1"/>
      <c r="H2" s="2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0" customHeight="1" x14ac:dyDescent="0.15">
      <c r="A3" s="1"/>
      <c r="B3" s="3" t="s">
        <v>4</v>
      </c>
      <c r="C3" s="1"/>
      <c r="D3" s="4" t="s">
        <v>5</v>
      </c>
      <c r="E3" s="1"/>
      <c r="F3" s="3" t="s">
        <v>6</v>
      </c>
      <c r="G3" s="1"/>
      <c r="H3" s="3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 x14ac:dyDescent="0.15">
      <c r="A4" s="1"/>
      <c r="B4" s="5" t="s">
        <v>8</v>
      </c>
      <c r="C4" s="1"/>
      <c r="D4" s="5" t="s">
        <v>9</v>
      </c>
      <c r="E4" s="1"/>
      <c r="F4" s="5" t="s">
        <v>10</v>
      </c>
      <c r="G4" s="1"/>
      <c r="H4" s="5" t="s">
        <v>11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0" customHeight="1" x14ac:dyDescent="0.15">
      <c r="A5" s="1"/>
      <c r="B5" s="5" t="s">
        <v>12</v>
      </c>
      <c r="C5" s="1"/>
      <c r="D5" s="5" t="s">
        <v>13</v>
      </c>
      <c r="E5" s="1"/>
      <c r="F5" s="5" t="s">
        <v>14</v>
      </c>
      <c r="G5" s="1"/>
      <c r="H5" s="5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 customHeight="1" x14ac:dyDescent="0.15">
      <c r="A6" s="1"/>
      <c r="B6" s="5" t="s">
        <v>16</v>
      </c>
      <c r="C6" s="1"/>
      <c r="D6" s="5" t="s">
        <v>17</v>
      </c>
      <c r="E6" s="1"/>
      <c r="F6" s="5" t="s">
        <v>18</v>
      </c>
      <c r="G6" s="1"/>
      <c r="H6" s="5" t="s">
        <v>19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" customHeight="1" x14ac:dyDescent="0.15">
      <c r="A7" s="1"/>
      <c r="B7" s="5" t="s">
        <v>20</v>
      </c>
      <c r="C7" s="1"/>
      <c r="D7" s="5" t="s">
        <v>21</v>
      </c>
      <c r="E7" s="1"/>
      <c r="F7" s="6" t="s">
        <v>22</v>
      </c>
      <c r="G7" s="1"/>
      <c r="H7" s="5" t="s">
        <v>23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30" customHeight="1" x14ac:dyDescent="0.15">
      <c r="A8" s="1"/>
      <c r="B8" s="5" t="s">
        <v>24</v>
      </c>
      <c r="C8" s="1"/>
      <c r="D8" s="5" t="s">
        <v>25</v>
      </c>
      <c r="E8" s="1"/>
      <c r="F8" s="1"/>
      <c r="G8" s="1"/>
      <c r="H8" s="5" t="s">
        <v>26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 x14ac:dyDescent="0.15">
      <c r="A9" s="1"/>
      <c r="B9" s="5" t="s">
        <v>27</v>
      </c>
      <c r="C9" s="1"/>
      <c r="D9" s="5" t="s">
        <v>28</v>
      </c>
      <c r="E9" s="1"/>
      <c r="F9" s="1"/>
      <c r="G9" s="1"/>
      <c r="H9" s="6" t="s">
        <v>29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0" customHeight="1" x14ac:dyDescent="0.15">
      <c r="A10" s="1"/>
      <c r="B10" s="5" t="s">
        <v>30</v>
      </c>
      <c r="C10" s="1"/>
      <c r="D10" s="5" t="s">
        <v>31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0" customHeight="1" x14ac:dyDescent="0.15">
      <c r="A11" s="1"/>
      <c r="B11" s="5" t="s">
        <v>32</v>
      </c>
      <c r="C11" s="1"/>
      <c r="D11" s="5" t="s">
        <v>33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0" customHeight="1" x14ac:dyDescent="0.15">
      <c r="A12" s="1"/>
      <c r="B12" s="6" t="s">
        <v>34</v>
      </c>
      <c r="C12" s="1"/>
      <c r="D12" s="6" t="s">
        <v>35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0" customHeight="1" x14ac:dyDescent="0.15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0" customHeight="1" x14ac:dyDescent="0.15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0" customHeight="1" x14ac:dyDescent="0.15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0" customHeight="1" x14ac:dyDescent="0.15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0" customHeight="1" x14ac:dyDescent="0.15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0" customHeight="1" x14ac:dyDescent="0.15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0" customHeight="1" x14ac:dyDescent="0.15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0" customHeight="1" x14ac:dyDescent="0.15">
      <c r="A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0" customHeight="1" x14ac:dyDescent="0.15">
      <c r="A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 customHeight="1" x14ac:dyDescent="0.15">
      <c r="A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0" customHeight="1" x14ac:dyDescent="0.15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0" customHeight="1" x14ac:dyDescent="0.15">
      <c r="A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0" customHeight="1" x14ac:dyDescent="0.15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 customHeight="1" x14ac:dyDescent="0.15">
      <c r="A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0" customHeight="1" x14ac:dyDescent="0.15">
      <c r="A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0" customHeight="1" x14ac:dyDescent="0.15">
      <c r="A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0" customHeight="1" x14ac:dyDescent="0.15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0" customHeight="1" x14ac:dyDescent="0.15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0" customHeight="1" x14ac:dyDescent="0.15">
      <c r="A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0" customHeight="1" x14ac:dyDescent="0.15">
      <c r="A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0" customHeight="1" x14ac:dyDescent="0.15">
      <c r="A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0" customHeight="1" x14ac:dyDescent="0.15">
      <c r="A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3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3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3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2.6640625" defaultRowHeight="15.75" customHeight="1" x14ac:dyDescent="0.15"/>
  <cols>
    <col min="2" max="2" width="15.5" customWidth="1"/>
    <col min="3" max="3" width="24.33203125" customWidth="1"/>
    <col min="4" max="4" width="42.1640625" customWidth="1"/>
    <col min="5" max="5" width="44.6640625" customWidth="1"/>
  </cols>
  <sheetData>
    <row r="1" spans="1:26" ht="13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3" x14ac:dyDescent="0.15">
      <c r="A2" s="7"/>
      <c r="B2" s="8"/>
      <c r="C2" s="9" t="s">
        <v>36</v>
      </c>
      <c r="D2" s="9" t="s">
        <v>37</v>
      </c>
      <c r="E2" s="10" t="s">
        <v>38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" x14ac:dyDescent="0.15">
      <c r="A3" s="7"/>
      <c r="B3" s="77" t="s">
        <v>39</v>
      </c>
      <c r="C3" s="11" t="s">
        <v>4</v>
      </c>
      <c r="D3" s="12" t="s">
        <v>40</v>
      </c>
      <c r="E3" s="13" t="s">
        <v>41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8" x14ac:dyDescent="0.15">
      <c r="A4" s="7"/>
      <c r="B4" s="78"/>
      <c r="C4" s="14" t="s">
        <v>8</v>
      </c>
      <c r="D4" s="15" t="s">
        <v>42</v>
      </c>
      <c r="E4" s="16" t="s">
        <v>43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8" x14ac:dyDescent="0.15">
      <c r="A5" s="7"/>
      <c r="B5" s="78"/>
      <c r="C5" s="14" t="s">
        <v>12</v>
      </c>
      <c r="D5" s="15" t="s">
        <v>44</v>
      </c>
      <c r="E5" s="16" t="s">
        <v>45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8" x14ac:dyDescent="0.15">
      <c r="A6" s="7"/>
      <c r="B6" s="78"/>
      <c r="C6" s="14" t="s">
        <v>16</v>
      </c>
      <c r="D6" s="15" t="s">
        <v>46</v>
      </c>
      <c r="E6" s="16" t="s">
        <v>47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8" x14ac:dyDescent="0.15">
      <c r="A7" s="7"/>
      <c r="B7" s="78"/>
      <c r="C7" s="14" t="s">
        <v>20</v>
      </c>
      <c r="D7" s="15" t="s">
        <v>48</v>
      </c>
      <c r="E7" s="16" t="s">
        <v>49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8" x14ac:dyDescent="0.15">
      <c r="A8" s="7"/>
      <c r="B8" s="78"/>
      <c r="C8" s="14" t="s">
        <v>24</v>
      </c>
      <c r="D8" s="15" t="s">
        <v>50</v>
      </c>
      <c r="E8" s="16" t="s">
        <v>51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8" x14ac:dyDescent="0.15">
      <c r="A9" s="7"/>
      <c r="B9" s="78"/>
      <c r="C9" s="14" t="s">
        <v>27</v>
      </c>
      <c r="D9" s="15" t="s">
        <v>52</v>
      </c>
      <c r="E9" s="16" t="s">
        <v>53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4" x14ac:dyDescent="0.15">
      <c r="A10" s="7"/>
      <c r="B10" s="78"/>
      <c r="C10" s="14" t="s">
        <v>30</v>
      </c>
      <c r="D10" s="15" t="s">
        <v>54</v>
      </c>
      <c r="E10" s="16" t="s">
        <v>55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" x14ac:dyDescent="0.15">
      <c r="A11" s="7"/>
      <c r="B11" s="78"/>
      <c r="C11" s="14" t="s">
        <v>32</v>
      </c>
      <c r="D11" s="15" t="s">
        <v>56</v>
      </c>
      <c r="E11" s="16" t="s">
        <v>57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8" x14ac:dyDescent="0.15">
      <c r="A12" s="7"/>
      <c r="B12" s="79"/>
      <c r="C12" s="14" t="s">
        <v>34</v>
      </c>
      <c r="D12" s="15" t="s">
        <v>58</v>
      </c>
      <c r="E12" s="16" t="s">
        <v>59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8" x14ac:dyDescent="0.15">
      <c r="A13" s="7"/>
      <c r="B13" s="80" t="s">
        <v>60</v>
      </c>
      <c r="C13" s="17" t="s">
        <v>5</v>
      </c>
      <c r="D13" s="18" t="s">
        <v>61</v>
      </c>
      <c r="E13" s="19" t="s">
        <v>62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8" x14ac:dyDescent="0.15">
      <c r="A14" s="7"/>
      <c r="B14" s="78"/>
      <c r="C14" s="14" t="s">
        <v>9</v>
      </c>
      <c r="D14" s="15" t="s">
        <v>63</v>
      </c>
      <c r="E14" s="16" t="s">
        <v>64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8" x14ac:dyDescent="0.15">
      <c r="A15" s="7"/>
      <c r="B15" s="78"/>
      <c r="C15" s="14" t="s">
        <v>13</v>
      </c>
      <c r="D15" s="15" t="s">
        <v>65</v>
      </c>
      <c r="E15" s="16" t="s">
        <v>66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8" x14ac:dyDescent="0.15">
      <c r="A16" s="7"/>
      <c r="B16" s="78"/>
      <c r="C16" s="14" t="s">
        <v>17</v>
      </c>
      <c r="D16" s="15" t="s">
        <v>67</v>
      </c>
      <c r="E16" s="16" t="s">
        <v>68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" x14ac:dyDescent="0.15">
      <c r="A17" s="7"/>
      <c r="B17" s="78"/>
      <c r="C17" s="14" t="s">
        <v>21</v>
      </c>
      <c r="D17" s="15" t="s">
        <v>69</v>
      </c>
      <c r="E17" s="16" t="s">
        <v>70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" x14ac:dyDescent="0.15">
      <c r="A18" s="7"/>
      <c r="B18" s="78"/>
      <c r="C18" s="14" t="s">
        <v>25</v>
      </c>
      <c r="D18" s="15" t="s">
        <v>71</v>
      </c>
      <c r="E18" s="16" t="s">
        <v>72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8" x14ac:dyDescent="0.15">
      <c r="A19" s="7"/>
      <c r="B19" s="78"/>
      <c r="C19" s="14" t="s">
        <v>28</v>
      </c>
      <c r="D19" s="15" t="s">
        <v>73</v>
      </c>
      <c r="E19" s="16" t="s">
        <v>74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8" x14ac:dyDescent="0.15">
      <c r="A20" s="7"/>
      <c r="B20" s="78"/>
      <c r="C20" s="14" t="s">
        <v>31</v>
      </c>
      <c r="D20" s="15" t="s">
        <v>75</v>
      </c>
      <c r="E20" s="16" t="s">
        <v>76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8" x14ac:dyDescent="0.15">
      <c r="A21" s="7"/>
      <c r="B21" s="78"/>
      <c r="C21" s="14" t="s">
        <v>33</v>
      </c>
      <c r="D21" s="15" t="s">
        <v>77</v>
      </c>
      <c r="E21" s="16" t="s">
        <v>78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8" x14ac:dyDescent="0.15">
      <c r="A22" s="7"/>
      <c r="B22" s="81"/>
      <c r="C22" s="20" t="s">
        <v>35</v>
      </c>
      <c r="D22" s="21" t="s">
        <v>79</v>
      </c>
      <c r="E22" s="22" t="s">
        <v>80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" x14ac:dyDescent="0.15">
      <c r="A23" s="7"/>
      <c r="B23" s="77" t="s">
        <v>81</v>
      </c>
      <c r="C23" s="11" t="s">
        <v>6</v>
      </c>
      <c r="D23" s="12" t="s">
        <v>82</v>
      </c>
      <c r="E23" s="13" t="s">
        <v>83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" x14ac:dyDescent="0.15">
      <c r="A24" s="7"/>
      <c r="B24" s="78"/>
      <c r="C24" s="14" t="s">
        <v>10</v>
      </c>
      <c r="D24" s="15" t="s">
        <v>84</v>
      </c>
      <c r="E24" s="16" t="s">
        <v>85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8" x14ac:dyDescent="0.15">
      <c r="A25" s="7"/>
      <c r="B25" s="78"/>
      <c r="C25" s="14" t="s">
        <v>14</v>
      </c>
      <c r="D25" s="15" t="s">
        <v>86</v>
      </c>
      <c r="E25" s="16" t="s">
        <v>87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8" x14ac:dyDescent="0.15">
      <c r="A26" s="7"/>
      <c r="B26" s="78"/>
      <c r="C26" s="14" t="s">
        <v>18</v>
      </c>
      <c r="D26" s="15" t="s">
        <v>88</v>
      </c>
      <c r="E26" s="16" t="s">
        <v>89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43.5" customHeight="1" x14ac:dyDescent="0.15">
      <c r="A27" s="7"/>
      <c r="B27" s="79"/>
      <c r="C27" s="23" t="s">
        <v>22</v>
      </c>
      <c r="D27" s="24" t="s">
        <v>90</v>
      </c>
      <c r="E27" s="25" t="s">
        <v>91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8" x14ac:dyDescent="0.15">
      <c r="A28" s="7"/>
      <c r="B28" s="77" t="s">
        <v>92</v>
      </c>
      <c r="C28" s="11" t="s">
        <v>7</v>
      </c>
      <c r="D28" s="12" t="s">
        <v>93</v>
      </c>
      <c r="E28" s="13" t="s">
        <v>94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" x14ac:dyDescent="0.15">
      <c r="A29" s="7"/>
      <c r="B29" s="78"/>
      <c r="C29" s="14" t="s">
        <v>11</v>
      </c>
      <c r="D29" s="15" t="s">
        <v>95</v>
      </c>
      <c r="E29" s="16" t="s">
        <v>96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8" x14ac:dyDescent="0.15">
      <c r="A30" s="7"/>
      <c r="B30" s="78"/>
      <c r="C30" s="14" t="s">
        <v>15</v>
      </c>
      <c r="D30" s="15" t="s">
        <v>97</v>
      </c>
      <c r="E30" s="16" t="s">
        <v>98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8" x14ac:dyDescent="0.15">
      <c r="A31" s="7"/>
      <c r="B31" s="78"/>
      <c r="C31" s="14" t="s">
        <v>19</v>
      </c>
      <c r="D31" s="15" t="s">
        <v>99</v>
      </c>
      <c r="E31" s="16" t="s">
        <v>100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8" x14ac:dyDescent="0.15">
      <c r="A32" s="7"/>
      <c r="B32" s="78"/>
      <c r="C32" s="14" t="s">
        <v>23</v>
      </c>
      <c r="D32" s="15" t="s">
        <v>101</v>
      </c>
      <c r="E32" s="16" t="s">
        <v>102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8" x14ac:dyDescent="0.15">
      <c r="A33" s="7"/>
      <c r="B33" s="78"/>
      <c r="C33" s="14" t="s">
        <v>26</v>
      </c>
      <c r="D33" s="15" t="s">
        <v>103</v>
      </c>
      <c r="E33" s="16" t="s">
        <v>104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8" x14ac:dyDescent="0.15">
      <c r="A34" s="7"/>
      <c r="B34" s="79"/>
      <c r="C34" s="23" t="s">
        <v>29</v>
      </c>
      <c r="D34" s="24" t="s">
        <v>105</v>
      </c>
      <c r="E34" s="25" t="s">
        <v>106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3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3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3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3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3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3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3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3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3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3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3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3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3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3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3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3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3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3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3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3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3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3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3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3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3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3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3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3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3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3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3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3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3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3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3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3" x14ac:dyDescent="0.1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3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3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3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3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3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3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3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3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3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3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3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3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3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3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3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3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3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3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3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3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3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3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3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3" x14ac:dyDescent="0.1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3" x14ac:dyDescent="0.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3" x14ac:dyDescent="0.1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3" x14ac:dyDescent="0.1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3" x14ac:dyDescent="0.1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3" x14ac:dyDescent="0.1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3" x14ac:dyDescent="0.1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3" x14ac:dyDescent="0.1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3" x14ac:dyDescent="0.1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3" x14ac:dyDescent="0.1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3" x14ac:dyDescent="0.1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3" x14ac:dyDescent="0.1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3" x14ac:dyDescent="0.1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3" x14ac:dyDescent="0.1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" x14ac:dyDescent="0.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3" x14ac:dyDescent="0.1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3" x14ac:dyDescent="0.1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3" x14ac:dyDescent="0.1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3" x14ac:dyDescent="0.1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3" x14ac:dyDescent="0.1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3" x14ac:dyDescent="0.1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3" x14ac:dyDescent="0.1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3" x14ac:dyDescent="0.1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3" x14ac:dyDescent="0.1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3" x14ac:dyDescent="0.1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3" x14ac:dyDescent="0.1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3" x14ac:dyDescent="0.1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3" x14ac:dyDescent="0.1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3" x14ac:dyDescent="0.1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3" x14ac:dyDescent="0.1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3" x14ac:dyDescent="0.1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3" x14ac:dyDescent="0.1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3" x14ac:dyDescent="0.1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3" x14ac:dyDescent="0.1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3" x14ac:dyDescent="0.1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3" x14ac:dyDescent="0.1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3" x14ac:dyDescent="0.1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3" x14ac:dyDescent="0.1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3" x14ac:dyDescent="0.1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3" x14ac:dyDescent="0.1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3" x14ac:dyDescent="0.1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3" x14ac:dyDescent="0.1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3" x14ac:dyDescent="0.1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3" x14ac:dyDescent="0.1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3" x14ac:dyDescent="0.1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3" x14ac:dyDescent="0.1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3" x14ac:dyDescent="0.1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3" x14ac:dyDescent="0.1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3" x14ac:dyDescent="0.1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3" x14ac:dyDescent="0.1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3" x14ac:dyDescent="0.1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3" x14ac:dyDescent="0.1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3" x14ac:dyDescent="0.1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3" x14ac:dyDescent="0.1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3" x14ac:dyDescent="0.1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3" x14ac:dyDescent="0.1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3" x14ac:dyDescent="0.1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3" x14ac:dyDescent="0.1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3" x14ac:dyDescent="0.1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3" x14ac:dyDescent="0.1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3" x14ac:dyDescent="0.1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3" x14ac:dyDescent="0.1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3" x14ac:dyDescent="0.1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3" x14ac:dyDescent="0.1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3" x14ac:dyDescent="0.1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3" x14ac:dyDescent="0.1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3" x14ac:dyDescent="0.1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3" x14ac:dyDescent="0.1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3" x14ac:dyDescent="0.1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3" x14ac:dyDescent="0.1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3" x14ac:dyDescent="0.1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3" x14ac:dyDescent="0.1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3" x14ac:dyDescent="0.1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3" x14ac:dyDescent="0.1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3" x14ac:dyDescent="0.1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3" x14ac:dyDescent="0.1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3" x14ac:dyDescent="0.1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3" x14ac:dyDescent="0.1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3" x14ac:dyDescent="0.1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3" x14ac:dyDescent="0.1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3" x14ac:dyDescent="0.1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3" x14ac:dyDescent="0.1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3" x14ac:dyDescent="0.1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3" x14ac:dyDescent="0.1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3" x14ac:dyDescent="0.1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3" x14ac:dyDescent="0.1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3" x14ac:dyDescent="0.1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3" x14ac:dyDescent="0.1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3" x14ac:dyDescent="0.1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3" x14ac:dyDescent="0.1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3" x14ac:dyDescent="0.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3" x14ac:dyDescent="0.1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3" x14ac:dyDescent="0.1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3" x14ac:dyDescent="0.1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3" x14ac:dyDescent="0.1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3" x14ac:dyDescent="0.1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3" x14ac:dyDescent="0.1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3" x14ac:dyDescent="0.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3" x14ac:dyDescent="0.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3" x14ac:dyDescent="0.1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3" x14ac:dyDescent="0.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3" x14ac:dyDescent="0.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3" x14ac:dyDescent="0.1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3" x14ac:dyDescent="0.1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3" x14ac:dyDescent="0.1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3" x14ac:dyDescent="0.1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3" x14ac:dyDescent="0.1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3" x14ac:dyDescent="0.1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3" x14ac:dyDescent="0.1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3" x14ac:dyDescent="0.1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3" x14ac:dyDescent="0.1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3" x14ac:dyDescent="0.1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3" x14ac:dyDescent="0.1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3" x14ac:dyDescent="0.1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3" x14ac:dyDescent="0.1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3" x14ac:dyDescent="0.1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3" x14ac:dyDescent="0.1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3" x14ac:dyDescent="0.1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3" x14ac:dyDescent="0.1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3" x14ac:dyDescent="0.1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3" x14ac:dyDescent="0.1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3" x14ac:dyDescent="0.1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3" x14ac:dyDescent="0.1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3" x14ac:dyDescent="0.1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3" x14ac:dyDescent="0.1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3" x14ac:dyDescent="0.1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3" x14ac:dyDescent="0.1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3" x14ac:dyDescent="0.1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3" x14ac:dyDescent="0.1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3" x14ac:dyDescent="0.1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3" x14ac:dyDescent="0.1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3" x14ac:dyDescent="0.1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3" x14ac:dyDescent="0.1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3" x14ac:dyDescent="0.1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3" x14ac:dyDescent="0.1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3" x14ac:dyDescent="0.1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3" x14ac:dyDescent="0.1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3" x14ac:dyDescent="0.1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3" x14ac:dyDescent="0.1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3" x14ac:dyDescent="0.1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3" x14ac:dyDescent="0.1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3" x14ac:dyDescent="0.1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3" x14ac:dyDescent="0.1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3" x14ac:dyDescent="0.1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3" x14ac:dyDescent="0.1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3" x14ac:dyDescent="0.1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3" x14ac:dyDescent="0.1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3" x14ac:dyDescent="0.1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3" x14ac:dyDescent="0.1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3" x14ac:dyDescent="0.1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3" x14ac:dyDescent="0.1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3" x14ac:dyDescent="0.1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3" x14ac:dyDescent="0.1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3" x14ac:dyDescent="0.1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3" x14ac:dyDescent="0.1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3" x14ac:dyDescent="0.1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3" x14ac:dyDescent="0.1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3" x14ac:dyDescent="0.1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3" x14ac:dyDescent="0.1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3" x14ac:dyDescent="0.1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3" x14ac:dyDescent="0.1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3" x14ac:dyDescent="0.1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3" x14ac:dyDescent="0.1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3" x14ac:dyDescent="0.1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3" x14ac:dyDescent="0.1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3" x14ac:dyDescent="0.1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3" x14ac:dyDescent="0.1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3" x14ac:dyDescent="0.1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3" x14ac:dyDescent="0.1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3" x14ac:dyDescent="0.1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3" x14ac:dyDescent="0.1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3" x14ac:dyDescent="0.1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3" x14ac:dyDescent="0.1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3" x14ac:dyDescent="0.1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3" x14ac:dyDescent="0.1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3" x14ac:dyDescent="0.1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3" x14ac:dyDescent="0.1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3" x14ac:dyDescent="0.1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3" x14ac:dyDescent="0.1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3" x14ac:dyDescent="0.1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3" x14ac:dyDescent="0.1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3" x14ac:dyDescent="0.1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3" x14ac:dyDescent="0.1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3" x14ac:dyDescent="0.1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3" x14ac:dyDescent="0.1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3" x14ac:dyDescent="0.1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3" x14ac:dyDescent="0.1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3" x14ac:dyDescent="0.1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3" x14ac:dyDescent="0.1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3" x14ac:dyDescent="0.1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3" x14ac:dyDescent="0.1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3" x14ac:dyDescent="0.1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3" x14ac:dyDescent="0.1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3" x14ac:dyDescent="0.1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3" x14ac:dyDescent="0.1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3" x14ac:dyDescent="0.1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3" x14ac:dyDescent="0.1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3" x14ac:dyDescent="0.1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3" x14ac:dyDescent="0.1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3" x14ac:dyDescent="0.1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3" x14ac:dyDescent="0.1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3" x14ac:dyDescent="0.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3" x14ac:dyDescent="0.1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3" x14ac:dyDescent="0.1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3" x14ac:dyDescent="0.1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3" x14ac:dyDescent="0.1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3" x14ac:dyDescent="0.1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3" x14ac:dyDescent="0.1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3" x14ac:dyDescent="0.1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3" x14ac:dyDescent="0.1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3" x14ac:dyDescent="0.1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3" x14ac:dyDescent="0.1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3" x14ac:dyDescent="0.1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3" x14ac:dyDescent="0.1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3" x14ac:dyDescent="0.1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3" x14ac:dyDescent="0.1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3" x14ac:dyDescent="0.1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3" x14ac:dyDescent="0.1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3" x14ac:dyDescent="0.1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3" x14ac:dyDescent="0.1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3" x14ac:dyDescent="0.1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3" x14ac:dyDescent="0.1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3" x14ac:dyDescent="0.1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3" x14ac:dyDescent="0.1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3" x14ac:dyDescent="0.1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3" x14ac:dyDescent="0.1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3" x14ac:dyDescent="0.1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3" x14ac:dyDescent="0.1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3" x14ac:dyDescent="0.1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3" x14ac:dyDescent="0.1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3" x14ac:dyDescent="0.1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3" x14ac:dyDescent="0.1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3" x14ac:dyDescent="0.1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3" x14ac:dyDescent="0.1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3" x14ac:dyDescent="0.1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3" x14ac:dyDescent="0.1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3" x14ac:dyDescent="0.1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3" x14ac:dyDescent="0.1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3" x14ac:dyDescent="0.1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3" x14ac:dyDescent="0.1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3" x14ac:dyDescent="0.1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3" x14ac:dyDescent="0.1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3" x14ac:dyDescent="0.1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3" x14ac:dyDescent="0.1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3" x14ac:dyDescent="0.1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3" x14ac:dyDescent="0.1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3" x14ac:dyDescent="0.1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3" x14ac:dyDescent="0.1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3" x14ac:dyDescent="0.1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3" x14ac:dyDescent="0.1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3" x14ac:dyDescent="0.1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3" x14ac:dyDescent="0.1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3" x14ac:dyDescent="0.1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3" x14ac:dyDescent="0.1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3" x14ac:dyDescent="0.1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3" x14ac:dyDescent="0.1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3" x14ac:dyDescent="0.1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3" x14ac:dyDescent="0.1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3" x14ac:dyDescent="0.1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3" x14ac:dyDescent="0.1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3" x14ac:dyDescent="0.1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3" x14ac:dyDescent="0.1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3" x14ac:dyDescent="0.1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3" x14ac:dyDescent="0.1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3" x14ac:dyDescent="0.1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3" x14ac:dyDescent="0.1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3" x14ac:dyDescent="0.1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3" x14ac:dyDescent="0.1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3" x14ac:dyDescent="0.1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3" x14ac:dyDescent="0.1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3" x14ac:dyDescent="0.1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3" x14ac:dyDescent="0.1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3" x14ac:dyDescent="0.1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3" x14ac:dyDescent="0.1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3" x14ac:dyDescent="0.1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3" x14ac:dyDescent="0.1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3" x14ac:dyDescent="0.1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3" x14ac:dyDescent="0.1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3" x14ac:dyDescent="0.1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3" x14ac:dyDescent="0.1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3" x14ac:dyDescent="0.1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3" x14ac:dyDescent="0.1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3" x14ac:dyDescent="0.1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3" x14ac:dyDescent="0.1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3" x14ac:dyDescent="0.1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3" x14ac:dyDescent="0.1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3" x14ac:dyDescent="0.1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3" x14ac:dyDescent="0.1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3" x14ac:dyDescent="0.1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3" x14ac:dyDescent="0.1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3" x14ac:dyDescent="0.1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3" x14ac:dyDescent="0.1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3" x14ac:dyDescent="0.1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3" x14ac:dyDescent="0.1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3" x14ac:dyDescent="0.1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3" x14ac:dyDescent="0.1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3" x14ac:dyDescent="0.1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3" x14ac:dyDescent="0.1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3" x14ac:dyDescent="0.1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3" x14ac:dyDescent="0.1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3" x14ac:dyDescent="0.1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3" x14ac:dyDescent="0.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3" x14ac:dyDescent="0.1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3" x14ac:dyDescent="0.1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3" x14ac:dyDescent="0.1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3" x14ac:dyDescent="0.1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3" x14ac:dyDescent="0.1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3" x14ac:dyDescent="0.1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3" x14ac:dyDescent="0.1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3" x14ac:dyDescent="0.1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3" x14ac:dyDescent="0.1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3" x14ac:dyDescent="0.1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3" x14ac:dyDescent="0.1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3" x14ac:dyDescent="0.1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3" x14ac:dyDescent="0.1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3" x14ac:dyDescent="0.1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3" x14ac:dyDescent="0.1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3" x14ac:dyDescent="0.1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3" x14ac:dyDescent="0.1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3" x14ac:dyDescent="0.1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3" x14ac:dyDescent="0.1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3" x14ac:dyDescent="0.1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3" x14ac:dyDescent="0.1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3" x14ac:dyDescent="0.1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3" x14ac:dyDescent="0.1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3" x14ac:dyDescent="0.1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3" x14ac:dyDescent="0.1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3" x14ac:dyDescent="0.1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3" x14ac:dyDescent="0.1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3" x14ac:dyDescent="0.1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3" x14ac:dyDescent="0.1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3" x14ac:dyDescent="0.1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3" x14ac:dyDescent="0.1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3" x14ac:dyDescent="0.1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3" x14ac:dyDescent="0.1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3" x14ac:dyDescent="0.1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3" x14ac:dyDescent="0.1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3" x14ac:dyDescent="0.1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3" x14ac:dyDescent="0.1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3" x14ac:dyDescent="0.1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3" x14ac:dyDescent="0.1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3" x14ac:dyDescent="0.1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3" x14ac:dyDescent="0.1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3" x14ac:dyDescent="0.1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3" x14ac:dyDescent="0.1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3" x14ac:dyDescent="0.1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3" x14ac:dyDescent="0.1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3" x14ac:dyDescent="0.1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3" x14ac:dyDescent="0.1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3" x14ac:dyDescent="0.1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3" x14ac:dyDescent="0.1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3" x14ac:dyDescent="0.1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3" x14ac:dyDescent="0.1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3" x14ac:dyDescent="0.1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3" x14ac:dyDescent="0.1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3" x14ac:dyDescent="0.1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3" x14ac:dyDescent="0.1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3" x14ac:dyDescent="0.1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3" x14ac:dyDescent="0.1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3" x14ac:dyDescent="0.1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3" x14ac:dyDescent="0.1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3" x14ac:dyDescent="0.1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3" x14ac:dyDescent="0.1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3" x14ac:dyDescent="0.1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3" x14ac:dyDescent="0.1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3" x14ac:dyDescent="0.1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3" x14ac:dyDescent="0.1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3" x14ac:dyDescent="0.1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3" x14ac:dyDescent="0.1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3" x14ac:dyDescent="0.1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3" x14ac:dyDescent="0.1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3" x14ac:dyDescent="0.1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3" x14ac:dyDescent="0.1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3" x14ac:dyDescent="0.1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3" x14ac:dyDescent="0.1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3" x14ac:dyDescent="0.1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3" x14ac:dyDescent="0.1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3" x14ac:dyDescent="0.1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3" x14ac:dyDescent="0.1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3" x14ac:dyDescent="0.1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3" x14ac:dyDescent="0.1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3" x14ac:dyDescent="0.1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3" x14ac:dyDescent="0.1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3" x14ac:dyDescent="0.1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3" x14ac:dyDescent="0.1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3" x14ac:dyDescent="0.1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3" x14ac:dyDescent="0.1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3" x14ac:dyDescent="0.1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3" x14ac:dyDescent="0.1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3" x14ac:dyDescent="0.1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3" x14ac:dyDescent="0.1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3" x14ac:dyDescent="0.1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3" x14ac:dyDescent="0.1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3" x14ac:dyDescent="0.1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3" x14ac:dyDescent="0.1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3" x14ac:dyDescent="0.1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3" x14ac:dyDescent="0.1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3" x14ac:dyDescent="0.1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3" x14ac:dyDescent="0.1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3" x14ac:dyDescent="0.1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3" x14ac:dyDescent="0.1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3" x14ac:dyDescent="0.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3" x14ac:dyDescent="0.1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3" x14ac:dyDescent="0.1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3" x14ac:dyDescent="0.1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3" x14ac:dyDescent="0.1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3" x14ac:dyDescent="0.1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3" x14ac:dyDescent="0.1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3" x14ac:dyDescent="0.1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3" x14ac:dyDescent="0.1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3" x14ac:dyDescent="0.1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3" x14ac:dyDescent="0.1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3" x14ac:dyDescent="0.1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3" x14ac:dyDescent="0.1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3" x14ac:dyDescent="0.1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3" x14ac:dyDescent="0.1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3" x14ac:dyDescent="0.1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3" x14ac:dyDescent="0.1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3" x14ac:dyDescent="0.1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3" x14ac:dyDescent="0.1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3" x14ac:dyDescent="0.1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3" x14ac:dyDescent="0.1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3" x14ac:dyDescent="0.1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3" x14ac:dyDescent="0.1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3" x14ac:dyDescent="0.1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3" x14ac:dyDescent="0.1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3" x14ac:dyDescent="0.1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3" x14ac:dyDescent="0.1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3" x14ac:dyDescent="0.1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3" x14ac:dyDescent="0.1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3" x14ac:dyDescent="0.1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3" x14ac:dyDescent="0.1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3" x14ac:dyDescent="0.1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3" x14ac:dyDescent="0.1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3" x14ac:dyDescent="0.1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3" x14ac:dyDescent="0.1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3" x14ac:dyDescent="0.1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3" x14ac:dyDescent="0.1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3" x14ac:dyDescent="0.1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3" x14ac:dyDescent="0.1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3" x14ac:dyDescent="0.1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3" x14ac:dyDescent="0.1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3" x14ac:dyDescent="0.1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3" x14ac:dyDescent="0.1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3" x14ac:dyDescent="0.1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3" x14ac:dyDescent="0.1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3" x14ac:dyDescent="0.1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3" x14ac:dyDescent="0.1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3" x14ac:dyDescent="0.1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3" x14ac:dyDescent="0.1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3" x14ac:dyDescent="0.1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3" x14ac:dyDescent="0.1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3" x14ac:dyDescent="0.1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3" x14ac:dyDescent="0.1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3" x14ac:dyDescent="0.1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3" x14ac:dyDescent="0.1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3" x14ac:dyDescent="0.1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3" x14ac:dyDescent="0.1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3" x14ac:dyDescent="0.1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3" x14ac:dyDescent="0.1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3" x14ac:dyDescent="0.1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3" x14ac:dyDescent="0.1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3" x14ac:dyDescent="0.1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3" x14ac:dyDescent="0.1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3" x14ac:dyDescent="0.1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3" x14ac:dyDescent="0.1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3" x14ac:dyDescent="0.1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3" x14ac:dyDescent="0.1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3" x14ac:dyDescent="0.1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3" x14ac:dyDescent="0.1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3" x14ac:dyDescent="0.1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3" x14ac:dyDescent="0.1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3" x14ac:dyDescent="0.1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3" x14ac:dyDescent="0.1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3" x14ac:dyDescent="0.1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3" x14ac:dyDescent="0.1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3" x14ac:dyDescent="0.1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3" x14ac:dyDescent="0.1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3" x14ac:dyDescent="0.1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3" x14ac:dyDescent="0.1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3" x14ac:dyDescent="0.1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3" x14ac:dyDescent="0.1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3" x14ac:dyDescent="0.1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3" x14ac:dyDescent="0.1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3" x14ac:dyDescent="0.1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3" x14ac:dyDescent="0.1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3" x14ac:dyDescent="0.1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3" x14ac:dyDescent="0.1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3" x14ac:dyDescent="0.1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3" x14ac:dyDescent="0.1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3" x14ac:dyDescent="0.1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3" x14ac:dyDescent="0.1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3" x14ac:dyDescent="0.1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3" x14ac:dyDescent="0.1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3" x14ac:dyDescent="0.1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3" x14ac:dyDescent="0.1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3" x14ac:dyDescent="0.1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3" x14ac:dyDescent="0.1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3" x14ac:dyDescent="0.1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3" x14ac:dyDescent="0.1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3" x14ac:dyDescent="0.1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3" x14ac:dyDescent="0.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3" x14ac:dyDescent="0.1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3" x14ac:dyDescent="0.1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3" x14ac:dyDescent="0.1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3" x14ac:dyDescent="0.1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3" x14ac:dyDescent="0.1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3" x14ac:dyDescent="0.1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3" x14ac:dyDescent="0.1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3" x14ac:dyDescent="0.1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3" x14ac:dyDescent="0.1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3" x14ac:dyDescent="0.1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3" x14ac:dyDescent="0.1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3" x14ac:dyDescent="0.1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3" x14ac:dyDescent="0.1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3" x14ac:dyDescent="0.1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3" x14ac:dyDescent="0.1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3" x14ac:dyDescent="0.1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3" x14ac:dyDescent="0.1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3" x14ac:dyDescent="0.1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3" x14ac:dyDescent="0.1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3" x14ac:dyDescent="0.1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3" x14ac:dyDescent="0.1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3" x14ac:dyDescent="0.1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3" x14ac:dyDescent="0.1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3" x14ac:dyDescent="0.1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3" x14ac:dyDescent="0.1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3" x14ac:dyDescent="0.1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3" x14ac:dyDescent="0.1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3" x14ac:dyDescent="0.1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3" x14ac:dyDescent="0.1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3" x14ac:dyDescent="0.1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3" x14ac:dyDescent="0.1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3" x14ac:dyDescent="0.1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3" x14ac:dyDescent="0.1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3" x14ac:dyDescent="0.1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3" x14ac:dyDescent="0.1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3" x14ac:dyDescent="0.1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3" x14ac:dyDescent="0.1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3" x14ac:dyDescent="0.1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3" x14ac:dyDescent="0.1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3" x14ac:dyDescent="0.1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3" x14ac:dyDescent="0.1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3" x14ac:dyDescent="0.1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3" x14ac:dyDescent="0.1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3" x14ac:dyDescent="0.1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3" x14ac:dyDescent="0.1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3" x14ac:dyDescent="0.1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3" x14ac:dyDescent="0.1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3" x14ac:dyDescent="0.1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3" x14ac:dyDescent="0.1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3" x14ac:dyDescent="0.1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3" x14ac:dyDescent="0.1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3" x14ac:dyDescent="0.1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3" x14ac:dyDescent="0.1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3" x14ac:dyDescent="0.1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3" x14ac:dyDescent="0.1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3" x14ac:dyDescent="0.1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3" x14ac:dyDescent="0.1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3" x14ac:dyDescent="0.1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3" x14ac:dyDescent="0.1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3" x14ac:dyDescent="0.1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3" x14ac:dyDescent="0.1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3" x14ac:dyDescent="0.1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3" x14ac:dyDescent="0.1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3" x14ac:dyDescent="0.1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3" x14ac:dyDescent="0.1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3" x14ac:dyDescent="0.1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3" x14ac:dyDescent="0.1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3" x14ac:dyDescent="0.1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3" x14ac:dyDescent="0.1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3" x14ac:dyDescent="0.1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3" x14ac:dyDescent="0.1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3" x14ac:dyDescent="0.1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3" x14ac:dyDescent="0.1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3" x14ac:dyDescent="0.1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3" x14ac:dyDescent="0.1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3" x14ac:dyDescent="0.1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3" x14ac:dyDescent="0.1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3" x14ac:dyDescent="0.1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3" x14ac:dyDescent="0.1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3" x14ac:dyDescent="0.1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3" x14ac:dyDescent="0.1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3" x14ac:dyDescent="0.1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3" x14ac:dyDescent="0.1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3" x14ac:dyDescent="0.1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3" x14ac:dyDescent="0.1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3" x14ac:dyDescent="0.1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3" x14ac:dyDescent="0.1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3" x14ac:dyDescent="0.1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3" x14ac:dyDescent="0.1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3" x14ac:dyDescent="0.1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3" x14ac:dyDescent="0.1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3" x14ac:dyDescent="0.1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3" x14ac:dyDescent="0.1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3" x14ac:dyDescent="0.1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3" x14ac:dyDescent="0.1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3" x14ac:dyDescent="0.1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3" x14ac:dyDescent="0.1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3" x14ac:dyDescent="0.1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3" x14ac:dyDescent="0.1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3" x14ac:dyDescent="0.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3" x14ac:dyDescent="0.1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3" x14ac:dyDescent="0.1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3" x14ac:dyDescent="0.1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3" x14ac:dyDescent="0.1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3" x14ac:dyDescent="0.1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3" x14ac:dyDescent="0.1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3" x14ac:dyDescent="0.1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3" x14ac:dyDescent="0.1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3" x14ac:dyDescent="0.1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3" x14ac:dyDescent="0.1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3" x14ac:dyDescent="0.1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3" x14ac:dyDescent="0.1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3" x14ac:dyDescent="0.1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3" x14ac:dyDescent="0.1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3" x14ac:dyDescent="0.1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3" x14ac:dyDescent="0.1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3" x14ac:dyDescent="0.1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3" x14ac:dyDescent="0.1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3" x14ac:dyDescent="0.1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3" x14ac:dyDescent="0.1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3" x14ac:dyDescent="0.1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3" x14ac:dyDescent="0.1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3" x14ac:dyDescent="0.1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3" x14ac:dyDescent="0.1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3" x14ac:dyDescent="0.1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3" x14ac:dyDescent="0.1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3" x14ac:dyDescent="0.1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3" x14ac:dyDescent="0.1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3" x14ac:dyDescent="0.1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3" x14ac:dyDescent="0.1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3" x14ac:dyDescent="0.1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3" x14ac:dyDescent="0.1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3" x14ac:dyDescent="0.1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3" x14ac:dyDescent="0.1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3" x14ac:dyDescent="0.1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3" x14ac:dyDescent="0.1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3" x14ac:dyDescent="0.1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3" x14ac:dyDescent="0.1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3" x14ac:dyDescent="0.1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3" x14ac:dyDescent="0.1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3" x14ac:dyDescent="0.1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3" x14ac:dyDescent="0.1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3" x14ac:dyDescent="0.1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3" x14ac:dyDescent="0.1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3" x14ac:dyDescent="0.1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3" x14ac:dyDescent="0.1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3" x14ac:dyDescent="0.1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3" x14ac:dyDescent="0.1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3" x14ac:dyDescent="0.1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3" x14ac:dyDescent="0.1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3" x14ac:dyDescent="0.1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3" x14ac:dyDescent="0.1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3" x14ac:dyDescent="0.1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3" x14ac:dyDescent="0.1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3" x14ac:dyDescent="0.1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3" x14ac:dyDescent="0.1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3" x14ac:dyDescent="0.1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3" x14ac:dyDescent="0.1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3" x14ac:dyDescent="0.1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3" x14ac:dyDescent="0.1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3" x14ac:dyDescent="0.1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3" x14ac:dyDescent="0.1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3" x14ac:dyDescent="0.1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3" x14ac:dyDescent="0.1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3" x14ac:dyDescent="0.1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3" x14ac:dyDescent="0.1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3" x14ac:dyDescent="0.1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3" x14ac:dyDescent="0.1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3" x14ac:dyDescent="0.1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3" x14ac:dyDescent="0.1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3" x14ac:dyDescent="0.1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3" x14ac:dyDescent="0.1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3" x14ac:dyDescent="0.1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3" x14ac:dyDescent="0.1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3" x14ac:dyDescent="0.1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3" x14ac:dyDescent="0.1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3" x14ac:dyDescent="0.1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3" x14ac:dyDescent="0.1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3" x14ac:dyDescent="0.1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3" x14ac:dyDescent="0.1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3" x14ac:dyDescent="0.1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3" x14ac:dyDescent="0.1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3" x14ac:dyDescent="0.1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3" x14ac:dyDescent="0.1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3" x14ac:dyDescent="0.1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3" x14ac:dyDescent="0.1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3" x14ac:dyDescent="0.1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3" x14ac:dyDescent="0.1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3" x14ac:dyDescent="0.1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3" x14ac:dyDescent="0.1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3" x14ac:dyDescent="0.1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3" x14ac:dyDescent="0.1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3" x14ac:dyDescent="0.1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3" x14ac:dyDescent="0.1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3" x14ac:dyDescent="0.1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3" x14ac:dyDescent="0.1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3" x14ac:dyDescent="0.1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3" x14ac:dyDescent="0.1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3" x14ac:dyDescent="0.1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3" x14ac:dyDescent="0.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3" x14ac:dyDescent="0.1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3" x14ac:dyDescent="0.1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3" x14ac:dyDescent="0.1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3" x14ac:dyDescent="0.1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3" x14ac:dyDescent="0.1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3" x14ac:dyDescent="0.1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3" x14ac:dyDescent="0.1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3" x14ac:dyDescent="0.1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3" x14ac:dyDescent="0.1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3" x14ac:dyDescent="0.1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3" x14ac:dyDescent="0.1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3" x14ac:dyDescent="0.1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3" x14ac:dyDescent="0.1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3" x14ac:dyDescent="0.1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3" x14ac:dyDescent="0.1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3" x14ac:dyDescent="0.1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3" x14ac:dyDescent="0.1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3" x14ac:dyDescent="0.1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3" x14ac:dyDescent="0.1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3" x14ac:dyDescent="0.1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3" x14ac:dyDescent="0.1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3" x14ac:dyDescent="0.1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3" x14ac:dyDescent="0.1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3" x14ac:dyDescent="0.1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3" x14ac:dyDescent="0.1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3" x14ac:dyDescent="0.1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3" x14ac:dyDescent="0.1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3" x14ac:dyDescent="0.1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3" x14ac:dyDescent="0.1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3" x14ac:dyDescent="0.1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3" x14ac:dyDescent="0.1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3" x14ac:dyDescent="0.1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3" x14ac:dyDescent="0.1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3" x14ac:dyDescent="0.1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3" x14ac:dyDescent="0.1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3" x14ac:dyDescent="0.1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3" x14ac:dyDescent="0.1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3" x14ac:dyDescent="0.1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3" x14ac:dyDescent="0.1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3" x14ac:dyDescent="0.1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3" x14ac:dyDescent="0.1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3" x14ac:dyDescent="0.1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3" x14ac:dyDescent="0.1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3" x14ac:dyDescent="0.1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3" x14ac:dyDescent="0.1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3" x14ac:dyDescent="0.1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3" x14ac:dyDescent="0.1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3" x14ac:dyDescent="0.1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3" x14ac:dyDescent="0.1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3" x14ac:dyDescent="0.1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3" x14ac:dyDescent="0.1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3" x14ac:dyDescent="0.1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3" x14ac:dyDescent="0.1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3" x14ac:dyDescent="0.1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3" x14ac:dyDescent="0.1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3" x14ac:dyDescent="0.1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3" x14ac:dyDescent="0.1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3" x14ac:dyDescent="0.1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3" x14ac:dyDescent="0.1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3" x14ac:dyDescent="0.1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3" x14ac:dyDescent="0.1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3" x14ac:dyDescent="0.1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3" x14ac:dyDescent="0.1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3" x14ac:dyDescent="0.1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3" x14ac:dyDescent="0.1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3" x14ac:dyDescent="0.1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3" x14ac:dyDescent="0.1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3" x14ac:dyDescent="0.1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3" x14ac:dyDescent="0.1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3" x14ac:dyDescent="0.1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3" x14ac:dyDescent="0.1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3" x14ac:dyDescent="0.1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3" x14ac:dyDescent="0.1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3" x14ac:dyDescent="0.1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3" x14ac:dyDescent="0.1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3" x14ac:dyDescent="0.1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3" x14ac:dyDescent="0.1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3" x14ac:dyDescent="0.1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3" x14ac:dyDescent="0.1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3" x14ac:dyDescent="0.1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3" x14ac:dyDescent="0.1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3" x14ac:dyDescent="0.1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3" x14ac:dyDescent="0.1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3" x14ac:dyDescent="0.1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3" x14ac:dyDescent="0.1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3" x14ac:dyDescent="0.1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3" x14ac:dyDescent="0.1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3" x14ac:dyDescent="0.1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3" x14ac:dyDescent="0.1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3" x14ac:dyDescent="0.1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3" x14ac:dyDescent="0.1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3" x14ac:dyDescent="0.1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3" x14ac:dyDescent="0.1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3" x14ac:dyDescent="0.1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3" x14ac:dyDescent="0.1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3" x14ac:dyDescent="0.1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3" x14ac:dyDescent="0.1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3" x14ac:dyDescent="0.1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3" x14ac:dyDescent="0.1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3" x14ac:dyDescent="0.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3" x14ac:dyDescent="0.1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3" x14ac:dyDescent="0.1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3" x14ac:dyDescent="0.1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3" x14ac:dyDescent="0.1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3" x14ac:dyDescent="0.1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3" x14ac:dyDescent="0.1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3" x14ac:dyDescent="0.1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3" x14ac:dyDescent="0.1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3" x14ac:dyDescent="0.1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3" x14ac:dyDescent="0.1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3" x14ac:dyDescent="0.1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3" x14ac:dyDescent="0.1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3" x14ac:dyDescent="0.1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3" x14ac:dyDescent="0.1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3" x14ac:dyDescent="0.1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3" x14ac:dyDescent="0.1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3" x14ac:dyDescent="0.1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3" x14ac:dyDescent="0.1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3" x14ac:dyDescent="0.1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3" x14ac:dyDescent="0.1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3" x14ac:dyDescent="0.1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3" x14ac:dyDescent="0.1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3" x14ac:dyDescent="0.1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3" x14ac:dyDescent="0.1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3" x14ac:dyDescent="0.1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3" x14ac:dyDescent="0.1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3" x14ac:dyDescent="0.1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3" x14ac:dyDescent="0.1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3" x14ac:dyDescent="0.1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3" x14ac:dyDescent="0.1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3" x14ac:dyDescent="0.1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3" x14ac:dyDescent="0.1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3" x14ac:dyDescent="0.1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3" x14ac:dyDescent="0.1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3" x14ac:dyDescent="0.1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3" x14ac:dyDescent="0.1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3" x14ac:dyDescent="0.1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3" x14ac:dyDescent="0.1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3" x14ac:dyDescent="0.1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3" x14ac:dyDescent="0.1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3" x14ac:dyDescent="0.1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3" x14ac:dyDescent="0.1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3" x14ac:dyDescent="0.1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3" x14ac:dyDescent="0.1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3" x14ac:dyDescent="0.1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3" x14ac:dyDescent="0.1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3" x14ac:dyDescent="0.1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3" x14ac:dyDescent="0.1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3" x14ac:dyDescent="0.1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3" x14ac:dyDescent="0.1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3" x14ac:dyDescent="0.1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3" x14ac:dyDescent="0.1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3" x14ac:dyDescent="0.1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3" x14ac:dyDescent="0.1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3" x14ac:dyDescent="0.1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3" x14ac:dyDescent="0.1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3" x14ac:dyDescent="0.1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3" x14ac:dyDescent="0.1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3" x14ac:dyDescent="0.1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3" x14ac:dyDescent="0.1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3" x14ac:dyDescent="0.1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3" x14ac:dyDescent="0.1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3" x14ac:dyDescent="0.1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3" x14ac:dyDescent="0.1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3" x14ac:dyDescent="0.1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3" x14ac:dyDescent="0.1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3" x14ac:dyDescent="0.1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3" x14ac:dyDescent="0.1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3" x14ac:dyDescent="0.1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3" x14ac:dyDescent="0.1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3" x14ac:dyDescent="0.1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3" x14ac:dyDescent="0.1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3" x14ac:dyDescent="0.1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3" x14ac:dyDescent="0.1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3" x14ac:dyDescent="0.1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3" x14ac:dyDescent="0.1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3" x14ac:dyDescent="0.1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3" x14ac:dyDescent="0.1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3" x14ac:dyDescent="0.1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3" x14ac:dyDescent="0.1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3" x14ac:dyDescent="0.1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3" x14ac:dyDescent="0.1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3" x14ac:dyDescent="0.1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3" x14ac:dyDescent="0.1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3" x14ac:dyDescent="0.1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4">
    <mergeCell ref="B3:B12"/>
    <mergeCell ref="B13:B22"/>
    <mergeCell ref="B23:B27"/>
    <mergeCell ref="B28:B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P1000"/>
  <sheetViews>
    <sheetView showGridLines="0" workbookViewId="0"/>
  </sheetViews>
  <sheetFormatPr baseColWidth="10" defaultColWidth="12.6640625" defaultRowHeight="15.75" customHeight="1" x14ac:dyDescent="0.15"/>
  <cols>
    <col min="1" max="1" width="4" customWidth="1"/>
    <col min="2" max="2" width="20.5" customWidth="1"/>
    <col min="3" max="3" width="22" customWidth="1"/>
    <col min="4" max="4" width="34.6640625" customWidth="1"/>
    <col min="21" max="42" width="12.6640625" hidden="1"/>
  </cols>
  <sheetData>
    <row r="1" spans="1:42" ht="15.75" customHeight="1" x14ac:dyDescent="0.15">
      <c r="A1" s="26"/>
      <c r="B1" s="26"/>
      <c r="C1" s="26"/>
      <c r="D1" s="26"/>
      <c r="E1" s="26"/>
      <c r="F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</row>
    <row r="2" spans="1:42" x14ac:dyDescent="0.2">
      <c r="A2" s="26"/>
      <c r="B2" s="82" t="s">
        <v>107</v>
      </c>
      <c r="C2" s="83"/>
      <c r="D2" s="83"/>
      <c r="E2" s="83"/>
      <c r="F2" s="84"/>
      <c r="N2" s="26"/>
      <c r="O2" s="26"/>
      <c r="P2" s="26"/>
      <c r="Q2" s="26"/>
      <c r="R2" s="26"/>
      <c r="S2" s="26"/>
      <c r="T2" s="26"/>
      <c r="U2" s="26"/>
      <c r="V2" s="26"/>
      <c r="W2" s="26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</row>
    <row r="3" spans="1:42" ht="15.75" customHeight="1" x14ac:dyDescent="0.15">
      <c r="A3" s="26"/>
      <c r="B3" s="28" t="s">
        <v>108</v>
      </c>
      <c r="C3" s="29" t="s">
        <v>109</v>
      </c>
      <c r="D3" s="29" t="s">
        <v>36</v>
      </c>
      <c r="E3" s="29" t="s">
        <v>110</v>
      </c>
      <c r="F3" s="30" t="s">
        <v>111</v>
      </c>
      <c r="N3" s="26"/>
      <c r="O3" s="26"/>
      <c r="P3" s="26"/>
      <c r="Q3" s="26"/>
      <c r="R3" s="26"/>
      <c r="S3" s="26"/>
      <c r="T3" s="26"/>
      <c r="U3" s="26" t="s">
        <v>112</v>
      </c>
      <c r="V3" s="26" t="s">
        <v>113</v>
      </c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</row>
    <row r="4" spans="1:42" ht="15.75" customHeight="1" x14ac:dyDescent="0.15">
      <c r="A4" s="26"/>
      <c r="B4" s="31"/>
      <c r="C4" s="32"/>
      <c r="D4" s="32"/>
      <c r="E4" s="33"/>
      <c r="F4" s="34"/>
      <c r="N4" s="26"/>
      <c r="O4" s="26"/>
      <c r="P4" s="26"/>
      <c r="Q4" s="26"/>
      <c r="R4" s="26"/>
      <c r="S4" s="26"/>
      <c r="T4" s="26"/>
      <c r="U4" s="35" t="str">
        <f>IFERROR(IF(F4&gt;0,VLOOKUP(W4,'TASA DE CAMBIO'!A:B,2,0),""),"")</f>
        <v/>
      </c>
      <c r="V4" s="26" t="str">
        <f t="shared" ref="V4:V50" si="0">IF(F4&gt;0,F4*U4,"")</f>
        <v/>
      </c>
      <c r="W4" s="36" t="str">
        <f>IF(F4&gt;0,CONCATENATE(E4,PATRIMONIO!$C$2),"")</f>
        <v/>
      </c>
      <c r="X4" s="27" t="str">
        <f>IF(C4="Corriente",PATRIMONIO!$B$8,IF(C4="No corriente",PATRIMONIO!$B$22,""))</f>
        <v/>
      </c>
      <c r="Y4" s="27" t="str">
        <f>IF(C4="Corriente",PATRIMONIO!$B$9,IF(C4="No corriente",PATRIMONIO!$B$23,""))</f>
        <v/>
      </c>
      <c r="Z4" s="27" t="str">
        <f>IF(C4="Corriente",PATRIMONIO!$B$10,IF(C4="No corriente",PATRIMONIO!$B$24,""))</f>
        <v/>
      </c>
      <c r="AA4" s="27" t="str">
        <f>IF(C4="Corriente",PATRIMONIO!$B$11,IF(C4="No corriente",PATRIMONIO!$B$25,""))</f>
        <v/>
      </c>
      <c r="AB4" s="27" t="str">
        <f>IF(C4="Corriente",PATRIMONIO!$B$12,IF(C4="No corriente",PATRIMONIO!$B$26,""))</f>
        <v/>
      </c>
      <c r="AC4" s="27" t="str">
        <f>IF(C4="Corriente",PATRIMONIO!$B$13,IF(C4="No corriente",PATRIMONIO!$B$27,""))</f>
        <v/>
      </c>
      <c r="AD4" s="27" t="str">
        <f>IF(C4="Corriente",PATRIMONIO!$B$14,IF(C4="No corriente",PATRIMONIO!$B$28,""))</f>
        <v/>
      </c>
      <c r="AE4" s="27" t="str">
        <f>IF(C4="Corriente",PATRIMONIO!$B$15,IF(C4="No corriente",PATRIMONIO!$B$29,""))</f>
        <v/>
      </c>
      <c r="AF4" s="27" t="str">
        <f>IF(C4="Corriente",PATRIMONIO!$B$16,IF(C4="No corriente",PATRIMONIO!$B$30,""))</f>
        <v/>
      </c>
      <c r="AG4" s="27" t="str">
        <f>IF(C4="Corriente",PATRIMONIO!$B$17,IF(C4="No corriente",PATRIMONIO!$B$31,""))</f>
        <v/>
      </c>
      <c r="AH4" s="36" t="str">
        <f>IF(C4="Corriente",PATRIMONIO!$B$18,IF(C4="No corriente",PATRIMONIO!$B$32,""))</f>
        <v/>
      </c>
      <c r="AI4" s="27" t="str">
        <f>IF(PASIVOS!C4="Corriente",PATRIMONIO!$E$8,IF(PASIVOS!C4="No corriente",PATRIMONIO!$E$17,""))</f>
        <v/>
      </c>
      <c r="AJ4" s="27" t="str">
        <f>IF(PASIVOS!C4="Corriente",PATRIMONIO!$E$9,IF(PASIVOS!C4="No corriente",PATRIMONIO!$E$18,""))</f>
        <v/>
      </c>
      <c r="AK4" s="27" t="str">
        <f>IF(PASIVOS!C4="Corriente",PATRIMONIO!$E$10,IF(PASIVOS!C4="No corriente",PATRIMONIO!$E$19,""))</f>
        <v/>
      </c>
      <c r="AL4" s="27" t="str">
        <f>IF(PASIVOS!C4="Corriente",PATRIMONIO!$E$11,IF(PASIVOS!C4="No corriente",PATRIMONIO!$E$20,""))</f>
        <v/>
      </c>
      <c r="AM4" s="36" t="str">
        <f>IF(PASIVOS!C4="Corriente",PATRIMONIO!$E$12,IF(PASIVOS!C4="No corriente",PATRIMONIO!$E$21,""))</f>
        <v/>
      </c>
      <c r="AN4" s="27" t="str">
        <f>IF(PASIVOS!C4="Corriente",PATRIMONIO!$E$13,IF(PASIVOS!C4="No corriente",PATRIMONIO!$E$22,""))</f>
        <v/>
      </c>
      <c r="AO4" s="27" t="str">
        <f>IF(PASIVOS!C4="Corriente","",IF(PASIVOS!C4="No corriente",PATRIMONIO!$E$24,""))</f>
        <v/>
      </c>
      <c r="AP4" s="27"/>
    </row>
    <row r="5" spans="1:42" ht="15.75" customHeight="1" x14ac:dyDescent="0.15">
      <c r="A5" s="26"/>
      <c r="B5" s="37"/>
      <c r="C5" s="38"/>
      <c r="D5" s="38"/>
      <c r="E5" s="39"/>
      <c r="F5" s="40"/>
      <c r="N5" s="26"/>
      <c r="O5" s="26"/>
      <c r="P5" s="26"/>
      <c r="Q5" s="26"/>
      <c r="R5" s="26"/>
      <c r="S5" s="26"/>
      <c r="T5" s="26"/>
      <c r="U5" s="35" t="str">
        <f>IFERROR(IF(F5&gt;0,VLOOKUP(W5,'TASA DE CAMBIO'!A:B,2,0),""),"")</f>
        <v/>
      </c>
      <c r="V5" s="26" t="str">
        <f t="shared" si="0"/>
        <v/>
      </c>
      <c r="W5" s="36" t="str">
        <f>IF(F5&gt;0,CONCATENATE(E5,PATRIMONIO!$C$2),"")</f>
        <v/>
      </c>
      <c r="X5" s="27" t="str">
        <f>IF(C5="Corriente",PATRIMONIO!$B$8,IF(C5="No corriente",PATRIMONIO!$B$22,""))</f>
        <v/>
      </c>
      <c r="Y5" s="27" t="str">
        <f>IF(C5="Corriente",PATRIMONIO!$B$9,IF(C5="No corriente",PATRIMONIO!$B$23,""))</f>
        <v/>
      </c>
      <c r="Z5" s="27" t="str">
        <f>IF(C5="Corriente",PATRIMONIO!$B$10,IF(C5="No corriente",PATRIMONIO!$B$24,""))</f>
        <v/>
      </c>
      <c r="AA5" s="27" t="str">
        <f>IF(C5="Corriente",PATRIMONIO!$B$11,IF(C5="No corriente",PATRIMONIO!$B$25,""))</f>
        <v/>
      </c>
      <c r="AB5" s="27" t="str">
        <f>IF(C5="Corriente",PATRIMONIO!$B$12,IF(C5="No corriente",PATRIMONIO!$B$26,""))</f>
        <v/>
      </c>
      <c r="AC5" s="27" t="str">
        <f>IF(C5="Corriente",PATRIMONIO!$B$13,IF(C5="No corriente",PATRIMONIO!$B$27,""))</f>
        <v/>
      </c>
      <c r="AD5" s="27" t="str">
        <f>IF(C5="Corriente",PATRIMONIO!$B$14,IF(C5="No corriente",PATRIMONIO!$B$28,""))</f>
        <v/>
      </c>
      <c r="AE5" s="27" t="str">
        <f>IF(C5="Corriente",PATRIMONIO!$B$15,IF(C5="No corriente",PATRIMONIO!$B$29,""))</f>
        <v/>
      </c>
      <c r="AF5" s="27" t="str">
        <f>IF(C5="Corriente",PATRIMONIO!$B$16,IF(C5="No corriente",PATRIMONIO!$B$30,""))</f>
        <v/>
      </c>
      <c r="AG5" s="27" t="str">
        <f>IF(C5="Corriente",PATRIMONIO!$B$17,IF(C5="No corriente",PATRIMONIO!$B$31,""))</f>
        <v/>
      </c>
      <c r="AH5" s="36" t="str">
        <f>IF(C5="Corriente",PATRIMONIO!$B$18,IF(C5="No corriente",PATRIMONIO!$B$32,""))</f>
        <v/>
      </c>
      <c r="AI5" s="27" t="str">
        <f>IF(PASIVOS!C5="Corriente",PATRIMONIO!$E$8,IF(PASIVOS!C5="No corriente",PATRIMONIO!$E$17,""))</f>
        <v/>
      </c>
      <c r="AJ5" s="27" t="str">
        <f>IF(PASIVOS!C5="Corriente",PATRIMONIO!$E$9,IF(PASIVOS!C5="No corriente",PATRIMONIO!$E$18,""))</f>
        <v/>
      </c>
      <c r="AK5" s="27" t="str">
        <f>IF(PASIVOS!C5="Corriente",PATRIMONIO!$E$10,IF(PASIVOS!C5="No corriente",PATRIMONIO!$E$19,""))</f>
        <v/>
      </c>
      <c r="AL5" s="27" t="str">
        <f>IF(PASIVOS!C5="Corriente",PATRIMONIO!$E$11,IF(PASIVOS!C5="No corriente",PATRIMONIO!$E$20,""))</f>
        <v/>
      </c>
      <c r="AM5" s="36" t="str">
        <f>IF(PASIVOS!C5="Corriente",PATRIMONIO!$E$12,IF(PASIVOS!C5="No corriente",PATRIMONIO!$E$21,""))</f>
        <v/>
      </c>
      <c r="AN5" s="27" t="str">
        <f>IF(PASIVOS!C5="Corriente",PATRIMONIO!$E$13,IF(PASIVOS!C5="No corriente",PATRIMONIO!$E$22,""))</f>
        <v/>
      </c>
      <c r="AO5" s="27" t="str">
        <f>IF(PASIVOS!C5="Corriente","",IF(PASIVOS!C5="No corriente",PATRIMONIO!$E$24,""))</f>
        <v/>
      </c>
      <c r="AP5" s="27"/>
    </row>
    <row r="6" spans="1:42" ht="15.75" customHeight="1" x14ac:dyDescent="0.15">
      <c r="A6" s="26"/>
      <c r="B6" s="37"/>
      <c r="C6" s="38"/>
      <c r="D6" s="38"/>
      <c r="E6" s="39"/>
      <c r="F6" s="40"/>
      <c r="N6" s="26"/>
      <c r="O6" s="26"/>
      <c r="P6" s="26"/>
      <c r="Q6" s="26"/>
      <c r="R6" s="26"/>
      <c r="S6" s="26"/>
      <c r="T6" s="26"/>
      <c r="U6" s="35" t="str">
        <f>IFERROR(IF(F6&gt;0,VLOOKUP(W6,'TASA DE CAMBIO'!A:B,2,0),""),"")</f>
        <v/>
      </c>
      <c r="V6" s="41" t="str">
        <f t="shared" si="0"/>
        <v/>
      </c>
      <c r="W6" s="36" t="str">
        <f>IF(F6&gt;0,CONCATENATE(E6,PATRIMONIO!$C$2),"")</f>
        <v/>
      </c>
      <c r="X6" s="27" t="str">
        <f>IF(C6="Corriente",PATRIMONIO!$B$8,IF(C6="No corriente",PATRIMONIO!$B$22,""))</f>
        <v/>
      </c>
      <c r="Y6" s="27" t="str">
        <f>IF(C6="Corriente",PATRIMONIO!$B$9,IF(C6="No corriente",PATRIMONIO!$B$23,""))</f>
        <v/>
      </c>
      <c r="Z6" s="27" t="str">
        <f>IF(C6="Corriente",PATRIMONIO!$B$10,IF(C6="No corriente",PATRIMONIO!$B$24,""))</f>
        <v/>
      </c>
      <c r="AA6" s="27" t="str">
        <f>IF(C6="Corriente",PATRIMONIO!$B$11,IF(C6="No corriente",PATRIMONIO!$B$25,""))</f>
        <v/>
      </c>
      <c r="AB6" s="27" t="str">
        <f>IF(C6="Corriente",PATRIMONIO!$B$12,IF(C6="No corriente",PATRIMONIO!$B$26,""))</f>
        <v/>
      </c>
      <c r="AC6" s="27" t="str">
        <f>IF(C6="Corriente",PATRIMONIO!$B$13,IF(C6="No corriente",PATRIMONIO!$B$27,""))</f>
        <v/>
      </c>
      <c r="AD6" s="27" t="str">
        <f>IF(C6="Corriente",PATRIMONIO!$B$14,IF(C6="No corriente",PATRIMONIO!$B$28,""))</f>
        <v/>
      </c>
      <c r="AE6" s="27" t="str">
        <f>IF(C6="Corriente",PATRIMONIO!$B$15,IF(C6="No corriente",PATRIMONIO!$B$29,""))</f>
        <v/>
      </c>
      <c r="AF6" s="27" t="str">
        <f>IF(C6="Corriente",PATRIMONIO!$B$16,IF(C6="No corriente",PATRIMONIO!$B$30,""))</f>
        <v/>
      </c>
      <c r="AG6" s="27" t="str">
        <f>IF(C6="Corriente",PATRIMONIO!$B$17,IF(C6="No corriente",PATRIMONIO!$B$31,""))</f>
        <v/>
      </c>
      <c r="AH6" s="36" t="str">
        <f>IF(C6="Corriente",PATRIMONIO!$B$18,IF(C6="No corriente",PATRIMONIO!$B$32,""))</f>
        <v/>
      </c>
      <c r="AI6" s="27" t="str">
        <f>IF(PASIVOS!C6="Corriente",PATRIMONIO!$E$8,IF(PASIVOS!C6="No corriente",PATRIMONIO!$E$17,""))</f>
        <v/>
      </c>
      <c r="AJ6" s="27" t="str">
        <f>IF(PASIVOS!C6="Corriente",PATRIMONIO!$E$9,IF(PASIVOS!C6="No corriente",PATRIMONIO!$E$18,""))</f>
        <v/>
      </c>
      <c r="AK6" s="27" t="str">
        <f>IF(PASIVOS!C6="Corriente",PATRIMONIO!$E$10,IF(PASIVOS!C6="No corriente",PATRIMONIO!$E$19,""))</f>
        <v/>
      </c>
      <c r="AL6" s="27" t="str">
        <f>IF(PASIVOS!C6="Corriente",PATRIMONIO!$E$11,IF(PASIVOS!C6="No corriente",PATRIMONIO!$E$20,""))</f>
        <v/>
      </c>
      <c r="AM6" s="36" t="str">
        <f>IF(PASIVOS!C6="Corriente",PATRIMONIO!$E$12,IF(PASIVOS!C6="No corriente",PATRIMONIO!$E$21,""))</f>
        <v/>
      </c>
      <c r="AN6" s="27" t="str">
        <f>IF(PASIVOS!C6="Corriente",PATRIMONIO!$E$13,IF(PASIVOS!C6="No corriente",PATRIMONIO!$E$22,""))</f>
        <v/>
      </c>
      <c r="AO6" s="27" t="str">
        <f>IF(PASIVOS!C6="Corriente","",IF(PASIVOS!C6="No corriente",PATRIMONIO!$E$24,""))</f>
        <v/>
      </c>
      <c r="AP6" s="27"/>
    </row>
    <row r="7" spans="1:42" ht="15.75" customHeight="1" x14ac:dyDescent="0.15">
      <c r="A7" s="26"/>
      <c r="B7" s="37"/>
      <c r="C7" s="38"/>
      <c r="D7" s="38"/>
      <c r="E7" s="39"/>
      <c r="F7" s="40"/>
      <c r="N7" s="26"/>
      <c r="O7" s="26"/>
      <c r="P7" s="26"/>
      <c r="Q7" s="26"/>
      <c r="R7" s="26"/>
      <c r="S7" s="26"/>
      <c r="T7" s="26"/>
      <c r="U7" s="35" t="str">
        <f>IFERROR(IF(F7&gt;0,VLOOKUP(W7,'TASA DE CAMBIO'!A:B,2,0),""),"")</f>
        <v/>
      </c>
      <c r="V7" s="41" t="str">
        <f t="shared" si="0"/>
        <v/>
      </c>
      <c r="W7" s="36" t="str">
        <f>IF(F7&gt;0,CONCATENATE(E7,PATRIMONIO!$C$2),"")</f>
        <v/>
      </c>
      <c r="X7" s="27" t="str">
        <f>IF(C7="Corriente",PATRIMONIO!$B$8,IF(C7="No corriente",PATRIMONIO!$B$22,""))</f>
        <v/>
      </c>
      <c r="Y7" s="27" t="str">
        <f>IF(C7="Corriente",PATRIMONIO!$B$9,IF(C7="No corriente",PATRIMONIO!$B$23,""))</f>
        <v/>
      </c>
      <c r="Z7" s="27" t="str">
        <f>IF(C7="Corriente",PATRIMONIO!$B$10,IF(C7="No corriente",PATRIMONIO!$B$24,""))</f>
        <v/>
      </c>
      <c r="AA7" s="27" t="str">
        <f>IF(C7="Corriente",PATRIMONIO!$B$11,IF(C7="No corriente",PATRIMONIO!$B$25,""))</f>
        <v/>
      </c>
      <c r="AB7" s="27" t="str">
        <f>IF(C7="Corriente",PATRIMONIO!$B$12,IF(C7="No corriente",PATRIMONIO!$B$26,""))</f>
        <v/>
      </c>
      <c r="AC7" s="27" t="str">
        <f>IF(C7="Corriente",PATRIMONIO!$B$13,IF(C7="No corriente",PATRIMONIO!$B$27,""))</f>
        <v/>
      </c>
      <c r="AD7" s="27" t="str">
        <f>IF(C7="Corriente",PATRIMONIO!$B$14,IF(C7="No corriente",PATRIMONIO!$B$28,""))</f>
        <v/>
      </c>
      <c r="AE7" s="27" t="str">
        <f>IF(C7="Corriente",PATRIMONIO!$B$15,IF(C7="No corriente",PATRIMONIO!$B$29,""))</f>
        <v/>
      </c>
      <c r="AF7" s="27" t="str">
        <f>IF(C7="Corriente",PATRIMONIO!$B$16,IF(C7="No corriente",PATRIMONIO!$B$30,""))</f>
        <v/>
      </c>
      <c r="AG7" s="27" t="str">
        <f>IF(C7="Corriente",PATRIMONIO!$B$17,IF(C7="No corriente",PATRIMONIO!$B$31,""))</f>
        <v/>
      </c>
      <c r="AH7" s="36" t="str">
        <f>IF(C7="Corriente",PATRIMONIO!$B$18,IF(C7="No corriente",PATRIMONIO!$B$32,""))</f>
        <v/>
      </c>
      <c r="AI7" s="27" t="str">
        <f>IF(PASIVOS!C7="Corriente",PATRIMONIO!$E$8,IF(PASIVOS!C7="No corriente",PATRIMONIO!$E$17,""))</f>
        <v/>
      </c>
      <c r="AJ7" s="27" t="str">
        <f>IF(PASIVOS!C7="Corriente",PATRIMONIO!$E$9,IF(PASIVOS!C7="No corriente",PATRIMONIO!$E$18,""))</f>
        <v/>
      </c>
      <c r="AK7" s="27" t="str">
        <f>IF(PASIVOS!C7="Corriente",PATRIMONIO!$E$10,IF(PASIVOS!C7="No corriente",PATRIMONIO!$E$19,""))</f>
        <v/>
      </c>
      <c r="AL7" s="27" t="str">
        <f>IF(PASIVOS!C7="Corriente",PATRIMONIO!$E$11,IF(PASIVOS!C7="No corriente",PATRIMONIO!$E$20,""))</f>
        <v/>
      </c>
      <c r="AM7" s="36" t="str">
        <f>IF(PASIVOS!C7="Corriente",PATRIMONIO!$E$12,IF(PASIVOS!C7="No corriente",PATRIMONIO!$E$21,""))</f>
        <v/>
      </c>
      <c r="AN7" s="27" t="str">
        <f>IF(PASIVOS!C7="Corriente",PATRIMONIO!$E$13,IF(PASIVOS!C7="No corriente",PATRIMONIO!$E$22,""))</f>
        <v/>
      </c>
      <c r="AO7" s="27" t="str">
        <f>IF(PASIVOS!C7="Corriente","",IF(PASIVOS!C7="No corriente",PATRIMONIO!$E$24,""))</f>
        <v/>
      </c>
      <c r="AP7" s="27"/>
    </row>
    <row r="8" spans="1:42" ht="15.75" customHeight="1" x14ac:dyDescent="0.15">
      <c r="A8" s="26"/>
      <c r="B8" s="37"/>
      <c r="C8" s="38"/>
      <c r="D8" s="38"/>
      <c r="E8" s="39"/>
      <c r="F8" s="40"/>
      <c r="N8" s="26"/>
      <c r="O8" s="26"/>
      <c r="P8" s="26"/>
      <c r="Q8" s="26"/>
      <c r="R8" s="26"/>
      <c r="S8" s="26"/>
      <c r="T8" s="26"/>
      <c r="U8" s="35" t="str">
        <f>IFERROR(IF(F8&gt;0,VLOOKUP(W8,'TASA DE CAMBIO'!A:B,2,0),""),"")</f>
        <v/>
      </c>
      <c r="V8" s="41" t="str">
        <f t="shared" si="0"/>
        <v/>
      </c>
      <c r="W8" s="36" t="str">
        <f>IF(F8&gt;0,CONCATENATE(E8,PATRIMONIO!$C$2),"")</f>
        <v/>
      </c>
      <c r="X8" s="27" t="str">
        <f>IF(C8="Corriente",PATRIMONIO!$B$8,IF(C8="No corriente",PATRIMONIO!$B$22,""))</f>
        <v/>
      </c>
      <c r="Y8" s="27" t="str">
        <f>IF(C8="Corriente",PATRIMONIO!$B$9,IF(C8="No corriente",PATRIMONIO!$B$23,""))</f>
        <v/>
      </c>
      <c r="Z8" s="27" t="str">
        <f>IF(C8="Corriente",PATRIMONIO!$B$10,IF(C8="No corriente",PATRIMONIO!$B$24,""))</f>
        <v/>
      </c>
      <c r="AA8" s="27" t="str">
        <f>IF(C8="Corriente",PATRIMONIO!$B$11,IF(C8="No corriente",PATRIMONIO!$B$25,""))</f>
        <v/>
      </c>
      <c r="AB8" s="27" t="str">
        <f>IF(C8="Corriente",PATRIMONIO!$B$12,IF(C8="No corriente",PATRIMONIO!$B$26,""))</f>
        <v/>
      </c>
      <c r="AC8" s="27" t="str">
        <f>IF(C8="Corriente",PATRIMONIO!$B$13,IF(C8="No corriente",PATRIMONIO!$B$27,""))</f>
        <v/>
      </c>
      <c r="AD8" s="27" t="str">
        <f>IF(C8="Corriente",PATRIMONIO!$B$14,IF(C8="No corriente",PATRIMONIO!$B$28,""))</f>
        <v/>
      </c>
      <c r="AE8" s="27" t="str">
        <f>IF(C8="Corriente",PATRIMONIO!$B$15,IF(C8="No corriente",PATRIMONIO!$B$29,""))</f>
        <v/>
      </c>
      <c r="AF8" s="27" t="str">
        <f>IF(C8="Corriente",PATRIMONIO!$B$16,IF(C8="No corriente",PATRIMONIO!$B$30,""))</f>
        <v/>
      </c>
      <c r="AG8" s="27" t="str">
        <f>IF(C8="Corriente",PATRIMONIO!$B$17,IF(C8="No corriente",PATRIMONIO!$B$31,""))</f>
        <v/>
      </c>
      <c r="AH8" s="36" t="str">
        <f>IF(C8="Corriente",PATRIMONIO!$B$18,IF(C8="No corriente",PATRIMONIO!$B$32,""))</f>
        <v/>
      </c>
      <c r="AI8" s="27" t="str">
        <f>IF(PASIVOS!C8="Corriente",PATRIMONIO!$E$8,IF(PASIVOS!C8="No corriente",PATRIMONIO!$E$17,""))</f>
        <v/>
      </c>
      <c r="AJ8" s="27" t="str">
        <f>IF(PASIVOS!C8="Corriente",PATRIMONIO!$E$9,IF(PASIVOS!C8="No corriente",PATRIMONIO!$E$18,""))</f>
        <v/>
      </c>
      <c r="AK8" s="27" t="str">
        <f>IF(PASIVOS!C8="Corriente",PATRIMONIO!$E$10,IF(PASIVOS!C8="No corriente",PATRIMONIO!$E$19,""))</f>
        <v/>
      </c>
      <c r="AL8" s="27" t="str">
        <f>IF(PASIVOS!C8="Corriente",PATRIMONIO!$E$11,IF(PASIVOS!C8="No corriente",PATRIMONIO!$E$20,""))</f>
        <v/>
      </c>
      <c r="AM8" s="36" t="str">
        <f>IF(PASIVOS!C8="Corriente",PATRIMONIO!$E$12,IF(PASIVOS!C8="No corriente",PATRIMONIO!$E$21,""))</f>
        <v/>
      </c>
      <c r="AN8" s="27" t="str">
        <f>IF(PASIVOS!C8="Corriente",PATRIMONIO!$E$13,IF(PASIVOS!C8="No corriente",PATRIMONIO!$E$22,""))</f>
        <v/>
      </c>
      <c r="AO8" s="27" t="str">
        <f>IF(PASIVOS!C8="Corriente","",IF(PASIVOS!C8="No corriente",PATRIMONIO!$E$24,""))</f>
        <v/>
      </c>
      <c r="AP8" s="27"/>
    </row>
    <row r="9" spans="1:42" ht="15.75" customHeight="1" x14ac:dyDescent="0.15">
      <c r="A9" s="26"/>
      <c r="B9" s="37"/>
      <c r="C9" s="38"/>
      <c r="D9" s="38"/>
      <c r="E9" s="39"/>
      <c r="F9" s="40"/>
      <c r="N9" s="26"/>
      <c r="O9" s="26"/>
      <c r="P9" s="26"/>
      <c r="Q9" s="26"/>
      <c r="R9" s="26"/>
      <c r="S9" s="26"/>
      <c r="T9" s="26"/>
      <c r="U9" s="35" t="str">
        <f>IFERROR(IF(F9&gt;0,VLOOKUP(W9,'TASA DE CAMBIO'!A:B,2,0),""),"")</f>
        <v/>
      </c>
      <c r="V9" s="41" t="str">
        <f t="shared" si="0"/>
        <v/>
      </c>
      <c r="W9" s="36" t="str">
        <f>IF(F9&gt;0,CONCATENATE(E9,PATRIMONIO!$C$2),"")</f>
        <v/>
      </c>
      <c r="X9" s="27" t="str">
        <f>IF(C9="Corriente",PATRIMONIO!$B$8,IF(C9="No corriente",PATRIMONIO!$B$22,""))</f>
        <v/>
      </c>
      <c r="Y9" s="27" t="str">
        <f>IF(C9="Corriente",PATRIMONIO!$B$9,IF(C9="No corriente",PATRIMONIO!$B$23,""))</f>
        <v/>
      </c>
      <c r="Z9" s="27" t="str">
        <f>IF(C9="Corriente",PATRIMONIO!$B$10,IF(C9="No corriente",PATRIMONIO!$B$24,""))</f>
        <v/>
      </c>
      <c r="AA9" s="27" t="str">
        <f>IF(C9="Corriente",PATRIMONIO!$B$11,IF(C9="No corriente",PATRIMONIO!$B$25,""))</f>
        <v/>
      </c>
      <c r="AB9" s="27" t="str">
        <f>IF(C9="Corriente",PATRIMONIO!$B$12,IF(C9="No corriente",PATRIMONIO!$B$26,""))</f>
        <v/>
      </c>
      <c r="AC9" s="27" t="str">
        <f>IF(C9="Corriente",PATRIMONIO!$B$13,IF(C9="No corriente",PATRIMONIO!$B$27,""))</f>
        <v/>
      </c>
      <c r="AD9" s="27" t="str">
        <f>IF(C9="Corriente",PATRIMONIO!$B$14,IF(C9="No corriente",PATRIMONIO!$B$28,""))</f>
        <v/>
      </c>
      <c r="AE9" s="27" t="str">
        <f>IF(C9="Corriente",PATRIMONIO!$B$15,IF(C9="No corriente",PATRIMONIO!$B$29,""))</f>
        <v/>
      </c>
      <c r="AF9" s="27" t="str">
        <f>IF(C9="Corriente",PATRIMONIO!$B$16,IF(C9="No corriente",PATRIMONIO!$B$30,""))</f>
        <v/>
      </c>
      <c r="AG9" s="27" t="str">
        <f>IF(C9="Corriente",PATRIMONIO!$B$17,IF(C9="No corriente",PATRIMONIO!$B$31,""))</f>
        <v/>
      </c>
      <c r="AH9" s="36" t="str">
        <f>IF(C9="Corriente",PATRIMONIO!$B$18,IF(C9="No corriente",PATRIMONIO!$B$32,""))</f>
        <v/>
      </c>
      <c r="AI9" s="27" t="str">
        <f>IF(PASIVOS!C9="Corriente",PATRIMONIO!$E$8,IF(PASIVOS!C9="No corriente",PATRIMONIO!$E$17,""))</f>
        <v/>
      </c>
      <c r="AJ9" s="27" t="str">
        <f>IF(PASIVOS!C9="Corriente",PATRIMONIO!$E$9,IF(PASIVOS!C9="No corriente",PATRIMONIO!$E$18,""))</f>
        <v/>
      </c>
      <c r="AK9" s="27" t="str">
        <f>IF(PASIVOS!C9="Corriente",PATRIMONIO!$E$10,IF(PASIVOS!C9="No corriente",PATRIMONIO!$E$19,""))</f>
        <v/>
      </c>
      <c r="AL9" s="27" t="str">
        <f>IF(PASIVOS!C9="Corriente",PATRIMONIO!$E$11,IF(PASIVOS!C9="No corriente",PATRIMONIO!$E$20,""))</f>
        <v/>
      </c>
      <c r="AM9" s="36" t="str">
        <f>IF(PASIVOS!C9="Corriente",PATRIMONIO!$E$12,IF(PASIVOS!C9="No corriente",PATRIMONIO!$E$21,""))</f>
        <v/>
      </c>
      <c r="AN9" s="27" t="str">
        <f>IF(PASIVOS!C9="Corriente",PATRIMONIO!$E$13,IF(PASIVOS!C9="No corriente",PATRIMONIO!$E$22,""))</f>
        <v/>
      </c>
      <c r="AO9" s="27" t="str">
        <f>IF(PASIVOS!C9="Corriente","",IF(PASIVOS!C9="No corriente",PATRIMONIO!$E$24,""))</f>
        <v/>
      </c>
      <c r="AP9" s="27"/>
    </row>
    <row r="10" spans="1:42" ht="15.75" customHeight="1" x14ac:dyDescent="0.15">
      <c r="A10" s="26"/>
      <c r="B10" s="37"/>
      <c r="C10" s="38"/>
      <c r="D10" s="38"/>
      <c r="E10" s="39"/>
      <c r="F10" s="40"/>
      <c r="N10" s="26"/>
      <c r="O10" s="26"/>
      <c r="P10" s="26"/>
      <c r="Q10" s="26"/>
      <c r="R10" s="26"/>
      <c r="S10" s="26"/>
      <c r="T10" s="26"/>
      <c r="U10" s="35" t="str">
        <f>IFERROR(IF(F10&gt;0,VLOOKUP(W10,'TASA DE CAMBIO'!A:B,2,0),""),"")</f>
        <v/>
      </c>
      <c r="V10" s="41" t="str">
        <f t="shared" si="0"/>
        <v/>
      </c>
      <c r="W10" s="36" t="str">
        <f>IF(F10&gt;0,CONCATENATE(E10,PATRIMONIO!$C$2),"")</f>
        <v/>
      </c>
      <c r="X10" s="27" t="str">
        <f>IF(C10="Corriente",PATRIMONIO!$B$8,IF(C10="No corriente",PATRIMONIO!$B$22,""))</f>
        <v/>
      </c>
      <c r="Y10" s="27" t="str">
        <f>IF(C10="Corriente",PATRIMONIO!$B$9,IF(C10="No corriente",PATRIMONIO!$B$23,""))</f>
        <v/>
      </c>
      <c r="Z10" s="27" t="str">
        <f>IF(C10="Corriente",PATRIMONIO!$B$10,IF(C10="No corriente",PATRIMONIO!$B$24,""))</f>
        <v/>
      </c>
      <c r="AA10" s="27" t="str">
        <f>IF(C10="Corriente",PATRIMONIO!$B$11,IF(C10="No corriente",PATRIMONIO!$B$25,""))</f>
        <v/>
      </c>
      <c r="AB10" s="27" t="str">
        <f>IF(C10="Corriente",PATRIMONIO!$B$12,IF(C10="No corriente",PATRIMONIO!$B$26,""))</f>
        <v/>
      </c>
      <c r="AC10" s="27" t="str">
        <f>IF(C10="Corriente",PATRIMONIO!$B$13,IF(C10="No corriente",PATRIMONIO!$B$27,""))</f>
        <v/>
      </c>
      <c r="AD10" s="27" t="str">
        <f>IF(C10="Corriente",PATRIMONIO!$B$14,IF(C10="No corriente",PATRIMONIO!$B$28,""))</f>
        <v/>
      </c>
      <c r="AE10" s="27" t="str">
        <f>IF(C10="Corriente",PATRIMONIO!$B$15,IF(C10="No corriente",PATRIMONIO!$B$29,""))</f>
        <v/>
      </c>
      <c r="AF10" s="27" t="str">
        <f>IF(C10="Corriente",PATRIMONIO!$B$16,IF(C10="No corriente",PATRIMONIO!$B$30,""))</f>
        <v/>
      </c>
      <c r="AG10" s="27" t="str">
        <f>IF(C10="Corriente",PATRIMONIO!$B$17,IF(C10="No corriente",PATRIMONIO!$B$31,""))</f>
        <v/>
      </c>
      <c r="AH10" s="36" t="str">
        <f>IF(C10="Corriente",PATRIMONIO!$B$18,IF(C10="No corriente",PATRIMONIO!$B$32,""))</f>
        <v/>
      </c>
      <c r="AI10" s="27" t="str">
        <f>IF(PASIVOS!C10="Corriente",PATRIMONIO!$E$8,IF(PASIVOS!C10="No corriente",PATRIMONIO!$E$17,""))</f>
        <v/>
      </c>
      <c r="AJ10" s="27" t="str">
        <f>IF(PASIVOS!C10="Corriente",PATRIMONIO!$E$9,IF(PASIVOS!C10="No corriente",PATRIMONIO!$E$18,""))</f>
        <v/>
      </c>
      <c r="AK10" s="27" t="str">
        <f>IF(PASIVOS!C10="Corriente",PATRIMONIO!$E$10,IF(PASIVOS!C10="No corriente",PATRIMONIO!$E$19,""))</f>
        <v/>
      </c>
      <c r="AL10" s="27" t="str">
        <f>IF(PASIVOS!C10="Corriente",PATRIMONIO!$E$11,IF(PASIVOS!C10="No corriente",PATRIMONIO!$E$20,""))</f>
        <v/>
      </c>
      <c r="AM10" s="36" t="str">
        <f>IF(PASIVOS!C10="Corriente",PATRIMONIO!$E$12,IF(PASIVOS!C10="No corriente",PATRIMONIO!$E$21,""))</f>
        <v/>
      </c>
      <c r="AN10" s="27" t="str">
        <f>IF(PASIVOS!C10="Corriente",PATRIMONIO!$E$13,IF(PASIVOS!C10="No corriente",PATRIMONIO!$E$22,""))</f>
        <v/>
      </c>
      <c r="AO10" s="27" t="str">
        <f>IF(PASIVOS!C10="Corriente","",IF(PASIVOS!C10="No corriente",PATRIMONIO!$E$24,""))</f>
        <v/>
      </c>
      <c r="AP10" s="27"/>
    </row>
    <row r="11" spans="1:42" ht="15.75" customHeight="1" x14ac:dyDescent="0.15">
      <c r="A11" s="26"/>
      <c r="B11" s="37"/>
      <c r="C11" s="38"/>
      <c r="D11" s="38"/>
      <c r="E11" s="39"/>
      <c r="F11" s="40"/>
      <c r="N11" s="26"/>
      <c r="O11" s="26"/>
      <c r="P11" s="26"/>
      <c r="Q11" s="26"/>
      <c r="R11" s="26"/>
      <c r="S11" s="26"/>
      <c r="T11" s="26"/>
      <c r="U11" s="35" t="str">
        <f>IFERROR(IF(F11&gt;0,VLOOKUP(W11,'TASA DE CAMBIO'!A:B,2,0),""),"")</f>
        <v/>
      </c>
      <c r="V11" s="41" t="str">
        <f t="shared" si="0"/>
        <v/>
      </c>
      <c r="W11" s="36" t="str">
        <f>IF(F11&gt;0,CONCATENATE(E11,PATRIMONIO!$C$2),"")</f>
        <v/>
      </c>
      <c r="X11" s="27" t="str">
        <f>IF(C11="Corriente",PATRIMONIO!$B$8,IF(C11="No corriente",PATRIMONIO!$B$22,""))</f>
        <v/>
      </c>
      <c r="Y11" s="27" t="str">
        <f>IF(C11="Corriente",PATRIMONIO!$B$9,IF(C11="No corriente",PATRIMONIO!$B$23,""))</f>
        <v/>
      </c>
      <c r="Z11" s="27" t="str">
        <f>IF(C11="Corriente",PATRIMONIO!$B$10,IF(C11="No corriente",PATRIMONIO!$B$24,""))</f>
        <v/>
      </c>
      <c r="AA11" s="27" t="str">
        <f>IF(C11="Corriente",PATRIMONIO!$B$11,IF(C11="No corriente",PATRIMONIO!$B$25,""))</f>
        <v/>
      </c>
      <c r="AB11" s="27" t="str">
        <f>IF(C11="Corriente",PATRIMONIO!$B$12,IF(C11="No corriente",PATRIMONIO!$B$26,""))</f>
        <v/>
      </c>
      <c r="AC11" s="27" t="str">
        <f>IF(C11="Corriente",PATRIMONIO!$B$13,IF(C11="No corriente",PATRIMONIO!$B$27,""))</f>
        <v/>
      </c>
      <c r="AD11" s="27" t="str">
        <f>IF(C11="Corriente",PATRIMONIO!$B$14,IF(C11="No corriente",PATRIMONIO!$B$28,""))</f>
        <v/>
      </c>
      <c r="AE11" s="27" t="str">
        <f>IF(C11="Corriente",PATRIMONIO!$B$15,IF(C11="No corriente",PATRIMONIO!$B$29,""))</f>
        <v/>
      </c>
      <c r="AF11" s="27" t="str">
        <f>IF(C11="Corriente",PATRIMONIO!$B$16,IF(C11="No corriente",PATRIMONIO!$B$30,""))</f>
        <v/>
      </c>
      <c r="AG11" s="27" t="str">
        <f>IF(C11="Corriente",PATRIMONIO!$B$17,IF(C11="No corriente",PATRIMONIO!$B$31,""))</f>
        <v/>
      </c>
      <c r="AH11" s="36" t="str">
        <f>IF(C11="Corriente",PATRIMONIO!$B$18,IF(C11="No corriente",PATRIMONIO!$B$32,""))</f>
        <v/>
      </c>
      <c r="AI11" s="27" t="str">
        <f>IF(PASIVOS!C11="Corriente",PATRIMONIO!$E$8,IF(PASIVOS!C11="No corriente",PATRIMONIO!$E$17,""))</f>
        <v/>
      </c>
      <c r="AJ11" s="27" t="str">
        <f>IF(PASIVOS!C11="Corriente",PATRIMONIO!$E$9,IF(PASIVOS!C11="No corriente",PATRIMONIO!$E$18,""))</f>
        <v/>
      </c>
      <c r="AK11" s="27" t="str">
        <f>IF(PASIVOS!C11="Corriente",PATRIMONIO!$E$10,IF(PASIVOS!C11="No corriente",PATRIMONIO!$E$19,""))</f>
        <v/>
      </c>
      <c r="AL11" s="27" t="str">
        <f>IF(PASIVOS!C11="Corriente",PATRIMONIO!$E$11,IF(PASIVOS!C11="No corriente",PATRIMONIO!$E$20,""))</f>
        <v/>
      </c>
      <c r="AM11" s="36" t="str">
        <f>IF(PASIVOS!C11="Corriente",PATRIMONIO!$E$12,IF(PASIVOS!C11="No corriente",PATRIMONIO!$E$21,""))</f>
        <v/>
      </c>
      <c r="AN11" s="27" t="str">
        <f>IF(PASIVOS!C11="Corriente",PATRIMONIO!$E$13,IF(PASIVOS!C11="No corriente",PATRIMONIO!$E$22,""))</f>
        <v/>
      </c>
      <c r="AO11" s="27" t="str">
        <f>IF(PASIVOS!C11="Corriente","",IF(PASIVOS!C11="No corriente",PATRIMONIO!$E$24,""))</f>
        <v/>
      </c>
      <c r="AP11" s="27"/>
    </row>
    <row r="12" spans="1:42" ht="15.75" customHeight="1" x14ac:dyDescent="0.15">
      <c r="A12" s="26"/>
      <c r="B12" s="37"/>
      <c r="C12" s="38"/>
      <c r="D12" s="38"/>
      <c r="E12" s="39"/>
      <c r="F12" s="40"/>
      <c r="N12" s="26"/>
      <c r="O12" s="26"/>
      <c r="P12" s="26"/>
      <c r="Q12" s="26"/>
      <c r="R12" s="26"/>
      <c r="S12" s="26"/>
      <c r="T12" s="26"/>
      <c r="U12" s="35" t="str">
        <f>IFERROR(IF(F12&gt;0,VLOOKUP(W12,'TASA DE CAMBIO'!A:B,2,0),""),"")</f>
        <v/>
      </c>
      <c r="V12" s="41" t="str">
        <f t="shared" si="0"/>
        <v/>
      </c>
      <c r="W12" s="36" t="str">
        <f>IF(F12&gt;0,CONCATENATE(E12,PATRIMONIO!$C$2),"")</f>
        <v/>
      </c>
      <c r="X12" s="27" t="str">
        <f>IF(C12="Corriente",PATRIMONIO!$B$8,IF(C12="No corriente",PATRIMONIO!$B$22,""))</f>
        <v/>
      </c>
      <c r="Y12" s="27" t="str">
        <f>IF(C12="Corriente",PATRIMONIO!$B$9,IF(C12="No corriente",PATRIMONIO!$B$23,""))</f>
        <v/>
      </c>
      <c r="Z12" s="27" t="str">
        <f>IF(C12="Corriente",PATRIMONIO!$B$10,IF(C12="No corriente",PATRIMONIO!$B$24,""))</f>
        <v/>
      </c>
      <c r="AA12" s="27" t="str">
        <f>IF(C12="Corriente",PATRIMONIO!$B$11,IF(C12="No corriente",PATRIMONIO!$B$25,""))</f>
        <v/>
      </c>
      <c r="AB12" s="27" t="str">
        <f>IF(C12="Corriente",PATRIMONIO!$B$12,IF(C12="No corriente",PATRIMONIO!$B$26,""))</f>
        <v/>
      </c>
      <c r="AC12" s="27" t="str">
        <f>IF(C12="Corriente",PATRIMONIO!$B$13,IF(C12="No corriente",PATRIMONIO!$B$27,""))</f>
        <v/>
      </c>
      <c r="AD12" s="27" t="str">
        <f>IF(C12="Corriente",PATRIMONIO!$B$14,IF(C12="No corriente",PATRIMONIO!$B$28,""))</f>
        <v/>
      </c>
      <c r="AE12" s="27" t="str">
        <f>IF(C12="Corriente",PATRIMONIO!$B$15,IF(C12="No corriente",PATRIMONIO!$B$29,""))</f>
        <v/>
      </c>
      <c r="AF12" s="27" t="str">
        <f>IF(C12="Corriente",PATRIMONIO!$B$16,IF(C12="No corriente",PATRIMONIO!$B$30,""))</f>
        <v/>
      </c>
      <c r="AG12" s="27" t="str">
        <f>IF(C12="Corriente",PATRIMONIO!$B$17,IF(C12="No corriente",PATRIMONIO!$B$31,""))</f>
        <v/>
      </c>
      <c r="AH12" s="36" t="str">
        <f>IF(C12="Corriente",PATRIMONIO!$B$18,IF(C12="No corriente",PATRIMONIO!$B$32,""))</f>
        <v/>
      </c>
      <c r="AI12" s="27" t="str">
        <f>IF(PASIVOS!C12="Corriente",PATRIMONIO!$E$8,IF(PASIVOS!C12="No corriente",PATRIMONIO!$E$17,""))</f>
        <v/>
      </c>
      <c r="AJ12" s="27" t="str">
        <f>IF(PASIVOS!C12="Corriente",PATRIMONIO!$E$9,IF(PASIVOS!C12="No corriente",PATRIMONIO!$E$18,""))</f>
        <v/>
      </c>
      <c r="AK12" s="27" t="str">
        <f>IF(PASIVOS!C12="Corriente",PATRIMONIO!$E$10,IF(PASIVOS!C12="No corriente",PATRIMONIO!$E$19,""))</f>
        <v/>
      </c>
      <c r="AL12" s="27" t="str">
        <f>IF(PASIVOS!C12="Corriente",PATRIMONIO!$E$11,IF(PASIVOS!C12="No corriente",PATRIMONIO!$E$20,""))</f>
        <v/>
      </c>
      <c r="AM12" s="36" t="str">
        <f>IF(PASIVOS!C12="Corriente",PATRIMONIO!$E$12,IF(PASIVOS!C12="No corriente",PATRIMONIO!$E$21,""))</f>
        <v/>
      </c>
      <c r="AN12" s="27" t="str">
        <f>IF(PASIVOS!C12="Corriente",PATRIMONIO!$E$13,IF(PASIVOS!C12="No corriente",PATRIMONIO!$E$22,""))</f>
        <v/>
      </c>
      <c r="AO12" s="27" t="str">
        <f>IF(PASIVOS!C12="Corriente","",IF(PASIVOS!C12="No corriente",PATRIMONIO!$E$24,""))</f>
        <v/>
      </c>
      <c r="AP12" s="27"/>
    </row>
    <row r="13" spans="1:42" ht="15.75" customHeight="1" x14ac:dyDescent="0.15">
      <c r="A13" s="26"/>
      <c r="B13" s="37"/>
      <c r="C13" s="38"/>
      <c r="D13" s="38"/>
      <c r="E13" s="39"/>
      <c r="F13" s="40"/>
      <c r="N13" s="26"/>
      <c r="O13" s="26"/>
      <c r="P13" s="26"/>
      <c r="Q13" s="26"/>
      <c r="R13" s="26"/>
      <c r="S13" s="26"/>
      <c r="T13" s="26"/>
      <c r="U13" s="35" t="str">
        <f>IFERROR(IF(F13&gt;0,VLOOKUP(W13,'TASA DE CAMBIO'!A:B,2,0),""),"")</f>
        <v/>
      </c>
      <c r="V13" s="41" t="str">
        <f t="shared" si="0"/>
        <v/>
      </c>
      <c r="W13" s="36" t="str">
        <f>IF(F13&gt;0,CONCATENATE(E13,PATRIMONIO!$C$2),"")</f>
        <v/>
      </c>
      <c r="X13" s="27" t="str">
        <f>IF(C13="Corriente",PATRIMONIO!$B$8,IF(C13="No corriente",PATRIMONIO!$B$22,""))</f>
        <v/>
      </c>
      <c r="Y13" s="27" t="str">
        <f>IF(C13="Corriente",PATRIMONIO!$B$9,IF(C13="No corriente",PATRIMONIO!$B$23,""))</f>
        <v/>
      </c>
      <c r="Z13" s="27" t="str">
        <f>IF(C13="Corriente",PATRIMONIO!$B$10,IF(C13="No corriente",PATRIMONIO!$B$24,""))</f>
        <v/>
      </c>
      <c r="AA13" s="27" t="str">
        <f>IF(C13="Corriente",PATRIMONIO!$B$11,IF(C13="No corriente",PATRIMONIO!$B$25,""))</f>
        <v/>
      </c>
      <c r="AB13" s="27" t="str">
        <f>IF(C13="Corriente",PATRIMONIO!$B$12,IF(C13="No corriente",PATRIMONIO!$B$26,""))</f>
        <v/>
      </c>
      <c r="AC13" s="27" t="str">
        <f>IF(C13="Corriente",PATRIMONIO!$B$13,IF(C13="No corriente",PATRIMONIO!$B$27,""))</f>
        <v/>
      </c>
      <c r="AD13" s="27" t="str">
        <f>IF(C13="Corriente",PATRIMONIO!$B$14,IF(C13="No corriente",PATRIMONIO!$B$28,""))</f>
        <v/>
      </c>
      <c r="AE13" s="27" t="str">
        <f>IF(C13="Corriente",PATRIMONIO!$B$15,IF(C13="No corriente",PATRIMONIO!$B$29,""))</f>
        <v/>
      </c>
      <c r="AF13" s="27" t="str">
        <f>IF(C13="Corriente",PATRIMONIO!$B$16,IF(C13="No corriente",PATRIMONIO!$B$30,""))</f>
        <v/>
      </c>
      <c r="AG13" s="27" t="str">
        <f>IF(C13="Corriente",PATRIMONIO!$B$17,IF(C13="No corriente",PATRIMONIO!$B$31,""))</f>
        <v/>
      </c>
      <c r="AH13" s="36" t="str">
        <f>IF(C13="Corriente",PATRIMONIO!$B$18,IF(C13="No corriente",PATRIMONIO!$B$32,""))</f>
        <v/>
      </c>
      <c r="AI13" s="27" t="str">
        <f>IF(PASIVOS!C13="Corriente",PATRIMONIO!$E$8,IF(PASIVOS!C13="No corriente",PATRIMONIO!$E$17,""))</f>
        <v/>
      </c>
      <c r="AJ13" s="27" t="str">
        <f>IF(PASIVOS!C13="Corriente",PATRIMONIO!$E$9,IF(PASIVOS!C13="No corriente",PATRIMONIO!$E$18,""))</f>
        <v/>
      </c>
      <c r="AK13" s="27" t="str">
        <f>IF(PASIVOS!C13="Corriente",PATRIMONIO!$E$10,IF(PASIVOS!C13="No corriente",PATRIMONIO!$E$19,""))</f>
        <v/>
      </c>
      <c r="AL13" s="27" t="str">
        <f>IF(PASIVOS!C13="Corriente",PATRIMONIO!$E$11,IF(PASIVOS!C13="No corriente",PATRIMONIO!$E$20,""))</f>
        <v/>
      </c>
      <c r="AM13" s="36" t="str">
        <f>IF(PASIVOS!C13="Corriente",PATRIMONIO!$E$12,IF(PASIVOS!C13="No corriente",PATRIMONIO!$E$21,""))</f>
        <v/>
      </c>
      <c r="AN13" s="27" t="str">
        <f>IF(PASIVOS!C13="Corriente",PATRIMONIO!$E$13,IF(PASIVOS!C13="No corriente",PATRIMONIO!$E$22,""))</f>
        <v/>
      </c>
      <c r="AO13" s="27" t="str">
        <f>IF(PASIVOS!C13="Corriente","",IF(PASIVOS!C13="No corriente",PATRIMONIO!$E$24,""))</f>
        <v/>
      </c>
      <c r="AP13" s="27"/>
    </row>
    <row r="14" spans="1:42" ht="15.75" customHeight="1" x14ac:dyDescent="0.15">
      <c r="A14" s="26"/>
      <c r="B14" s="37"/>
      <c r="C14" s="38"/>
      <c r="D14" s="38"/>
      <c r="E14" s="39"/>
      <c r="F14" s="40"/>
      <c r="N14" s="26"/>
      <c r="O14" s="26"/>
      <c r="P14" s="26"/>
      <c r="Q14" s="26"/>
      <c r="R14" s="26"/>
      <c r="S14" s="26"/>
      <c r="T14" s="26"/>
      <c r="U14" s="35" t="str">
        <f>IFERROR(IF(F14&gt;0,VLOOKUP(W14,'TASA DE CAMBIO'!A:B,2,0),""),"")</f>
        <v/>
      </c>
      <c r="V14" s="41" t="str">
        <f t="shared" si="0"/>
        <v/>
      </c>
      <c r="W14" s="36" t="str">
        <f>IF(F14&gt;0,CONCATENATE(E14,PATRIMONIO!$C$2),"")</f>
        <v/>
      </c>
      <c r="X14" s="27" t="str">
        <f>IF(C14="Corriente",PATRIMONIO!$B$8,IF(C14="No corriente",PATRIMONIO!$B$22,""))</f>
        <v/>
      </c>
      <c r="Y14" s="27" t="str">
        <f>IF(C14="Corriente",PATRIMONIO!$B$9,IF(C14="No corriente",PATRIMONIO!$B$23,""))</f>
        <v/>
      </c>
      <c r="Z14" s="27" t="str">
        <f>IF(C14="Corriente",PATRIMONIO!$B$10,IF(C14="No corriente",PATRIMONIO!$B$24,""))</f>
        <v/>
      </c>
      <c r="AA14" s="27" t="str">
        <f>IF(C14="Corriente",PATRIMONIO!$B$11,IF(C14="No corriente",PATRIMONIO!$B$25,""))</f>
        <v/>
      </c>
      <c r="AB14" s="27" t="str">
        <f>IF(C14="Corriente",PATRIMONIO!$B$12,IF(C14="No corriente",PATRIMONIO!$B$26,""))</f>
        <v/>
      </c>
      <c r="AC14" s="27" t="str">
        <f>IF(C14="Corriente",PATRIMONIO!$B$13,IF(C14="No corriente",PATRIMONIO!$B$27,""))</f>
        <v/>
      </c>
      <c r="AD14" s="27" t="str">
        <f>IF(C14="Corriente",PATRIMONIO!$B$14,IF(C14="No corriente",PATRIMONIO!$B$28,""))</f>
        <v/>
      </c>
      <c r="AE14" s="27" t="str">
        <f>IF(C14="Corriente",PATRIMONIO!$B$15,IF(C14="No corriente",PATRIMONIO!$B$29,""))</f>
        <v/>
      </c>
      <c r="AF14" s="27" t="str">
        <f>IF(C14="Corriente",PATRIMONIO!$B$16,IF(C14="No corriente",PATRIMONIO!$B$30,""))</f>
        <v/>
      </c>
      <c r="AG14" s="27" t="str">
        <f>IF(C14="Corriente",PATRIMONIO!$B$17,IF(C14="No corriente",PATRIMONIO!$B$31,""))</f>
        <v/>
      </c>
      <c r="AH14" s="36" t="str">
        <f>IF(C14="Corriente",PATRIMONIO!$B$18,IF(C14="No corriente",PATRIMONIO!$B$32,""))</f>
        <v/>
      </c>
      <c r="AI14" s="27" t="str">
        <f>IF(PASIVOS!C14="Corriente",PATRIMONIO!$E$8,IF(PASIVOS!C14="No corriente",PATRIMONIO!$E$17,""))</f>
        <v/>
      </c>
      <c r="AJ14" s="27" t="str">
        <f>IF(PASIVOS!C14="Corriente",PATRIMONIO!$E$9,IF(PASIVOS!C14="No corriente",PATRIMONIO!$E$18,""))</f>
        <v/>
      </c>
      <c r="AK14" s="27" t="str">
        <f>IF(PASIVOS!C14="Corriente",PATRIMONIO!$E$10,IF(PASIVOS!C14="No corriente",PATRIMONIO!$E$19,""))</f>
        <v/>
      </c>
      <c r="AL14" s="27" t="str">
        <f>IF(PASIVOS!C14="Corriente",PATRIMONIO!$E$11,IF(PASIVOS!C14="No corriente",PATRIMONIO!$E$20,""))</f>
        <v/>
      </c>
      <c r="AM14" s="36" t="str">
        <f>IF(PASIVOS!C14="Corriente",PATRIMONIO!$E$12,IF(PASIVOS!C14="No corriente",PATRIMONIO!$E$21,""))</f>
        <v/>
      </c>
      <c r="AN14" s="27" t="str">
        <f>IF(PASIVOS!C14="Corriente",PATRIMONIO!$E$13,IF(PASIVOS!C14="No corriente",PATRIMONIO!$E$22,""))</f>
        <v/>
      </c>
      <c r="AO14" s="27" t="str">
        <f>IF(PASIVOS!C14="Corriente","",IF(PASIVOS!C14="No corriente",PATRIMONIO!$E$24,""))</f>
        <v/>
      </c>
      <c r="AP14" s="27"/>
    </row>
    <row r="15" spans="1:42" ht="15.75" customHeight="1" x14ac:dyDescent="0.15">
      <c r="A15" s="26"/>
      <c r="B15" s="37"/>
      <c r="C15" s="38"/>
      <c r="D15" s="38"/>
      <c r="E15" s="39"/>
      <c r="F15" s="40"/>
      <c r="N15" s="26"/>
      <c r="O15" s="26"/>
      <c r="P15" s="26"/>
      <c r="Q15" s="26"/>
      <c r="R15" s="26"/>
      <c r="S15" s="26"/>
      <c r="T15" s="26"/>
      <c r="U15" s="35" t="str">
        <f>IFERROR(IF(F15&gt;0,VLOOKUP(W15,'TASA DE CAMBIO'!A:B,2,0),""),"")</f>
        <v/>
      </c>
      <c r="V15" s="41" t="str">
        <f t="shared" si="0"/>
        <v/>
      </c>
      <c r="W15" s="36" t="str">
        <f>IF(F15&gt;0,CONCATENATE(E15,PATRIMONIO!$C$2),"")</f>
        <v/>
      </c>
      <c r="X15" s="27" t="str">
        <f>IF(C15="Corriente",PATRIMONIO!$B$8,IF(C15="No corriente",PATRIMONIO!$B$22,""))</f>
        <v/>
      </c>
      <c r="Y15" s="27" t="str">
        <f>IF(C15="Corriente",PATRIMONIO!$B$9,IF(C15="No corriente",PATRIMONIO!$B$23,""))</f>
        <v/>
      </c>
      <c r="Z15" s="27" t="str">
        <f>IF(C15="Corriente",PATRIMONIO!$B$10,IF(C15="No corriente",PATRIMONIO!$B$24,""))</f>
        <v/>
      </c>
      <c r="AA15" s="27" t="str">
        <f>IF(C15="Corriente",PATRIMONIO!$B$11,IF(C15="No corriente",PATRIMONIO!$B$25,""))</f>
        <v/>
      </c>
      <c r="AB15" s="27" t="str">
        <f>IF(C15="Corriente",PATRIMONIO!$B$12,IF(C15="No corriente",PATRIMONIO!$B$26,""))</f>
        <v/>
      </c>
      <c r="AC15" s="27" t="str">
        <f>IF(C15="Corriente",PATRIMONIO!$B$13,IF(C15="No corriente",PATRIMONIO!$B$27,""))</f>
        <v/>
      </c>
      <c r="AD15" s="27" t="str">
        <f>IF(C15="Corriente",PATRIMONIO!$B$14,IF(C15="No corriente",PATRIMONIO!$B$28,""))</f>
        <v/>
      </c>
      <c r="AE15" s="27" t="str">
        <f>IF(C15="Corriente",PATRIMONIO!$B$15,IF(C15="No corriente",PATRIMONIO!$B$29,""))</f>
        <v/>
      </c>
      <c r="AF15" s="27" t="str">
        <f>IF(C15="Corriente",PATRIMONIO!$B$16,IF(C15="No corriente",PATRIMONIO!$B$30,""))</f>
        <v/>
      </c>
      <c r="AG15" s="27" t="str">
        <f>IF(C15="Corriente",PATRIMONIO!$B$17,IF(C15="No corriente",PATRIMONIO!$B$31,""))</f>
        <v/>
      </c>
      <c r="AH15" s="36" t="str">
        <f>IF(C15="Corriente",PATRIMONIO!$B$18,IF(C15="No corriente",PATRIMONIO!$B$32,""))</f>
        <v/>
      </c>
      <c r="AI15" s="27" t="str">
        <f>IF(PASIVOS!C15="Corriente",PATRIMONIO!$E$8,IF(PASIVOS!C15="No corriente",PATRIMONIO!$E$17,""))</f>
        <v/>
      </c>
      <c r="AJ15" s="27" t="str">
        <f>IF(PASIVOS!C15="Corriente",PATRIMONIO!$E$9,IF(PASIVOS!C15="No corriente",PATRIMONIO!$E$18,""))</f>
        <v/>
      </c>
      <c r="AK15" s="27" t="str">
        <f>IF(PASIVOS!C15="Corriente",PATRIMONIO!$E$10,IF(PASIVOS!C15="No corriente",PATRIMONIO!$E$19,""))</f>
        <v/>
      </c>
      <c r="AL15" s="27" t="str">
        <f>IF(PASIVOS!C15="Corriente",PATRIMONIO!$E$11,IF(PASIVOS!C15="No corriente",PATRIMONIO!$E$20,""))</f>
        <v/>
      </c>
      <c r="AM15" s="36" t="str">
        <f>IF(PASIVOS!C15="Corriente",PATRIMONIO!$E$12,IF(PASIVOS!C15="No corriente",PATRIMONIO!$E$21,""))</f>
        <v/>
      </c>
      <c r="AN15" s="27" t="str">
        <f>IF(PASIVOS!C15="Corriente",PATRIMONIO!$E$13,IF(PASIVOS!C15="No corriente",PATRIMONIO!$E$22,""))</f>
        <v/>
      </c>
      <c r="AO15" s="27" t="str">
        <f>IF(PASIVOS!C15="Corriente","",IF(PASIVOS!C15="No corriente",PATRIMONIO!$E$24,""))</f>
        <v/>
      </c>
      <c r="AP15" s="27"/>
    </row>
    <row r="16" spans="1:42" ht="15.75" customHeight="1" x14ac:dyDescent="0.15">
      <c r="A16" s="26"/>
      <c r="B16" s="37"/>
      <c r="C16" s="38"/>
      <c r="D16" s="38"/>
      <c r="E16" s="39"/>
      <c r="F16" s="40"/>
      <c r="N16" s="26"/>
      <c r="O16" s="26"/>
      <c r="P16" s="26"/>
      <c r="Q16" s="26"/>
      <c r="R16" s="26"/>
      <c r="S16" s="26"/>
      <c r="T16" s="26"/>
      <c r="U16" s="35" t="str">
        <f>IFERROR(IF(F16&gt;0,VLOOKUP(W16,'TASA DE CAMBIO'!A:B,2,0),""),"")</f>
        <v/>
      </c>
      <c r="V16" s="41" t="str">
        <f t="shared" si="0"/>
        <v/>
      </c>
      <c r="W16" s="36" t="str">
        <f>IF(F16&gt;0,CONCATENATE(E16,PATRIMONIO!$C$2),"")</f>
        <v/>
      </c>
      <c r="X16" s="27" t="str">
        <f>IF(C16="Corriente",PATRIMONIO!$B$8,IF(C16="No corriente",PATRIMONIO!$B$22,""))</f>
        <v/>
      </c>
      <c r="Y16" s="27" t="str">
        <f>IF(C16="Corriente",PATRIMONIO!$B$9,IF(C16="No corriente",PATRIMONIO!$B$23,""))</f>
        <v/>
      </c>
      <c r="Z16" s="27" t="str">
        <f>IF(C16="Corriente",PATRIMONIO!$B$10,IF(C16="No corriente",PATRIMONIO!$B$24,""))</f>
        <v/>
      </c>
      <c r="AA16" s="27" t="str">
        <f>IF(C16="Corriente",PATRIMONIO!$B$11,IF(C16="No corriente",PATRIMONIO!$B$25,""))</f>
        <v/>
      </c>
      <c r="AB16" s="27" t="str">
        <f>IF(C16="Corriente",PATRIMONIO!$B$12,IF(C16="No corriente",PATRIMONIO!$B$26,""))</f>
        <v/>
      </c>
      <c r="AC16" s="27" t="str">
        <f>IF(C16="Corriente",PATRIMONIO!$B$13,IF(C16="No corriente",PATRIMONIO!$B$27,""))</f>
        <v/>
      </c>
      <c r="AD16" s="27" t="str">
        <f>IF(C16="Corriente",PATRIMONIO!$B$14,IF(C16="No corriente",PATRIMONIO!$B$28,""))</f>
        <v/>
      </c>
      <c r="AE16" s="27" t="str">
        <f>IF(C16="Corriente",PATRIMONIO!$B$15,IF(C16="No corriente",PATRIMONIO!$B$29,""))</f>
        <v/>
      </c>
      <c r="AF16" s="27" t="str">
        <f>IF(C16="Corriente",PATRIMONIO!$B$16,IF(C16="No corriente",PATRIMONIO!$B$30,""))</f>
        <v/>
      </c>
      <c r="AG16" s="27" t="str">
        <f>IF(C16="Corriente",PATRIMONIO!$B$17,IF(C16="No corriente",PATRIMONIO!$B$31,""))</f>
        <v/>
      </c>
      <c r="AH16" s="36" t="str">
        <f>IF(C16="Corriente",PATRIMONIO!$B$18,IF(C16="No corriente",PATRIMONIO!$B$32,""))</f>
        <v/>
      </c>
      <c r="AI16" s="27" t="str">
        <f>IF(PASIVOS!C16="Corriente",PATRIMONIO!$E$8,IF(PASIVOS!C16="No corriente",PATRIMONIO!$E$17,""))</f>
        <v/>
      </c>
      <c r="AJ16" s="27" t="str">
        <f>IF(PASIVOS!C16="Corriente",PATRIMONIO!$E$9,IF(PASIVOS!C16="No corriente",PATRIMONIO!$E$18,""))</f>
        <v/>
      </c>
      <c r="AK16" s="27" t="str">
        <f>IF(PASIVOS!C16="Corriente",PATRIMONIO!$E$10,IF(PASIVOS!C16="No corriente",PATRIMONIO!$E$19,""))</f>
        <v/>
      </c>
      <c r="AL16" s="27" t="str">
        <f>IF(PASIVOS!C16="Corriente",PATRIMONIO!$E$11,IF(PASIVOS!C16="No corriente",PATRIMONIO!$E$20,""))</f>
        <v/>
      </c>
      <c r="AM16" s="36" t="str">
        <f>IF(PASIVOS!C16="Corriente",PATRIMONIO!$E$12,IF(PASIVOS!C16="No corriente",PATRIMONIO!$E$21,""))</f>
        <v/>
      </c>
      <c r="AN16" s="27" t="str">
        <f>IF(PASIVOS!C16="Corriente",PATRIMONIO!$E$13,IF(PASIVOS!C16="No corriente",PATRIMONIO!$E$22,""))</f>
        <v/>
      </c>
      <c r="AO16" s="27" t="str">
        <f>IF(PASIVOS!C16="Corriente","",IF(PASIVOS!C16="No corriente",PATRIMONIO!$E$24,""))</f>
        <v/>
      </c>
      <c r="AP16" s="27"/>
    </row>
    <row r="17" spans="1:42" ht="15.75" customHeight="1" x14ac:dyDescent="0.15">
      <c r="A17" s="26"/>
      <c r="B17" s="37"/>
      <c r="C17" s="38"/>
      <c r="D17" s="38"/>
      <c r="E17" s="39"/>
      <c r="F17" s="40"/>
      <c r="N17" s="26"/>
      <c r="O17" s="26"/>
      <c r="P17" s="26"/>
      <c r="Q17" s="26"/>
      <c r="R17" s="26"/>
      <c r="S17" s="26"/>
      <c r="T17" s="26"/>
      <c r="U17" s="35" t="str">
        <f>IFERROR(IF(F17&gt;0,VLOOKUP(W17,'TASA DE CAMBIO'!A:B,2,0),""),"")</f>
        <v/>
      </c>
      <c r="V17" s="41" t="str">
        <f t="shared" si="0"/>
        <v/>
      </c>
      <c r="W17" s="36" t="str">
        <f>IF(F17&gt;0,CONCATENATE(E17,PATRIMONIO!$C$2),"")</f>
        <v/>
      </c>
      <c r="X17" s="27" t="str">
        <f>IF(C17="Corriente",PATRIMONIO!$B$8,IF(C17="No corriente",PATRIMONIO!$B$22,""))</f>
        <v/>
      </c>
      <c r="Y17" s="27" t="str">
        <f>IF(C17="Corriente",PATRIMONIO!$B$9,IF(C17="No corriente",PATRIMONIO!$B$23,""))</f>
        <v/>
      </c>
      <c r="Z17" s="27" t="str">
        <f>IF(C17="Corriente",PATRIMONIO!$B$10,IF(C17="No corriente",PATRIMONIO!$B$24,""))</f>
        <v/>
      </c>
      <c r="AA17" s="27" t="str">
        <f>IF(C17="Corriente",PATRIMONIO!$B$11,IF(C17="No corriente",PATRIMONIO!$B$25,""))</f>
        <v/>
      </c>
      <c r="AB17" s="27" t="str">
        <f>IF(C17="Corriente",PATRIMONIO!$B$12,IF(C17="No corriente",PATRIMONIO!$B$26,""))</f>
        <v/>
      </c>
      <c r="AC17" s="27" t="str">
        <f>IF(C17="Corriente",PATRIMONIO!$B$13,IF(C17="No corriente",PATRIMONIO!$B$27,""))</f>
        <v/>
      </c>
      <c r="AD17" s="27" t="str">
        <f>IF(C17="Corriente",PATRIMONIO!$B$14,IF(C17="No corriente",PATRIMONIO!$B$28,""))</f>
        <v/>
      </c>
      <c r="AE17" s="27" t="str">
        <f>IF(C17="Corriente",PATRIMONIO!$B$15,IF(C17="No corriente",PATRIMONIO!$B$29,""))</f>
        <v/>
      </c>
      <c r="AF17" s="27" t="str">
        <f>IF(C17="Corriente",PATRIMONIO!$B$16,IF(C17="No corriente",PATRIMONIO!$B$30,""))</f>
        <v/>
      </c>
      <c r="AG17" s="27" t="str">
        <f>IF(C17="Corriente",PATRIMONIO!$B$17,IF(C17="No corriente",PATRIMONIO!$B$31,""))</f>
        <v/>
      </c>
      <c r="AH17" s="36" t="str">
        <f>IF(C17="Corriente",PATRIMONIO!$B$18,IF(C17="No corriente",PATRIMONIO!$B$32,""))</f>
        <v/>
      </c>
      <c r="AI17" s="27" t="str">
        <f>IF(PASIVOS!C17="Corriente",PATRIMONIO!$E$8,IF(PASIVOS!C17="No corriente",PATRIMONIO!$E$17,""))</f>
        <v/>
      </c>
      <c r="AJ17" s="27" t="str">
        <f>IF(PASIVOS!C17="Corriente",PATRIMONIO!$E$9,IF(PASIVOS!C17="No corriente",PATRIMONIO!$E$18,""))</f>
        <v/>
      </c>
      <c r="AK17" s="27" t="str">
        <f>IF(PASIVOS!C17="Corriente",PATRIMONIO!$E$10,IF(PASIVOS!C17="No corriente",PATRIMONIO!$E$19,""))</f>
        <v/>
      </c>
      <c r="AL17" s="27" t="str">
        <f>IF(PASIVOS!C17="Corriente",PATRIMONIO!$E$11,IF(PASIVOS!C17="No corriente",PATRIMONIO!$E$20,""))</f>
        <v/>
      </c>
      <c r="AM17" s="36" t="str">
        <f>IF(PASIVOS!C17="Corriente",PATRIMONIO!$E$12,IF(PASIVOS!C17="No corriente",PATRIMONIO!$E$21,""))</f>
        <v/>
      </c>
      <c r="AN17" s="27" t="str">
        <f>IF(PASIVOS!C17="Corriente",PATRIMONIO!$E$13,IF(PASIVOS!C17="No corriente",PATRIMONIO!$E$22,""))</f>
        <v/>
      </c>
      <c r="AO17" s="27" t="str">
        <f>IF(PASIVOS!C17="Corriente","",IF(PASIVOS!C17="No corriente",PATRIMONIO!$E$24,""))</f>
        <v/>
      </c>
      <c r="AP17" s="27"/>
    </row>
    <row r="18" spans="1:42" ht="15.75" customHeight="1" x14ac:dyDescent="0.15">
      <c r="A18" s="26"/>
      <c r="B18" s="37"/>
      <c r="C18" s="38"/>
      <c r="D18" s="38"/>
      <c r="E18" s="39"/>
      <c r="F18" s="40"/>
      <c r="N18" s="26"/>
      <c r="O18" s="26"/>
      <c r="P18" s="26"/>
      <c r="Q18" s="26"/>
      <c r="R18" s="26"/>
      <c r="S18" s="26"/>
      <c r="T18" s="26"/>
      <c r="U18" s="35" t="str">
        <f>IFERROR(IF(F18&gt;0,VLOOKUP(W18,'TASA DE CAMBIO'!A:B,2,0),""),"")</f>
        <v/>
      </c>
      <c r="V18" s="41" t="str">
        <f t="shared" si="0"/>
        <v/>
      </c>
      <c r="W18" s="36" t="str">
        <f>IF(F18&gt;0,CONCATENATE(E18,PATRIMONIO!$C$2),"")</f>
        <v/>
      </c>
      <c r="X18" s="27" t="str">
        <f>IF(C18="Corriente",PATRIMONIO!$B$8,IF(C18="No corriente",PATRIMONIO!$B$22,""))</f>
        <v/>
      </c>
      <c r="Y18" s="27" t="str">
        <f>IF(C18="Corriente",PATRIMONIO!$B$9,IF(C18="No corriente",PATRIMONIO!$B$23,""))</f>
        <v/>
      </c>
      <c r="Z18" s="27" t="str">
        <f>IF(C18="Corriente",PATRIMONIO!$B$10,IF(C18="No corriente",PATRIMONIO!$B$24,""))</f>
        <v/>
      </c>
      <c r="AA18" s="27" t="str">
        <f>IF(C18="Corriente",PATRIMONIO!$B$11,IF(C18="No corriente",PATRIMONIO!$B$25,""))</f>
        <v/>
      </c>
      <c r="AB18" s="27" t="str">
        <f>IF(C18="Corriente",PATRIMONIO!$B$12,IF(C18="No corriente",PATRIMONIO!$B$26,""))</f>
        <v/>
      </c>
      <c r="AC18" s="27" t="str">
        <f>IF(C18="Corriente",PATRIMONIO!$B$13,IF(C18="No corriente",PATRIMONIO!$B$27,""))</f>
        <v/>
      </c>
      <c r="AD18" s="27" t="str">
        <f>IF(C18="Corriente",PATRIMONIO!$B$14,IF(C18="No corriente",PATRIMONIO!$B$28,""))</f>
        <v/>
      </c>
      <c r="AE18" s="27" t="str">
        <f>IF(C18="Corriente",PATRIMONIO!$B$15,IF(C18="No corriente",PATRIMONIO!$B$29,""))</f>
        <v/>
      </c>
      <c r="AF18" s="27" t="str">
        <f>IF(C18="Corriente",PATRIMONIO!$B$16,IF(C18="No corriente",PATRIMONIO!$B$30,""))</f>
        <v/>
      </c>
      <c r="AG18" s="27" t="str">
        <f>IF(C18="Corriente",PATRIMONIO!$B$17,IF(C18="No corriente",PATRIMONIO!$B$31,""))</f>
        <v/>
      </c>
      <c r="AH18" s="36" t="str">
        <f>IF(C18="Corriente",PATRIMONIO!$B$18,IF(C18="No corriente",PATRIMONIO!$B$32,""))</f>
        <v/>
      </c>
      <c r="AI18" s="27" t="str">
        <f>IF(PASIVOS!C18="Corriente",PATRIMONIO!$E$8,IF(PASIVOS!C18="No corriente",PATRIMONIO!$E$17,""))</f>
        <v/>
      </c>
      <c r="AJ18" s="27" t="str">
        <f>IF(PASIVOS!C18="Corriente",PATRIMONIO!$E$9,IF(PASIVOS!C18="No corriente",PATRIMONIO!$E$18,""))</f>
        <v/>
      </c>
      <c r="AK18" s="27" t="str">
        <f>IF(PASIVOS!C18="Corriente",PATRIMONIO!$E$10,IF(PASIVOS!C18="No corriente",PATRIMONIO!$E$19,""))</f>
        <v/>
      </c>
      <c r="AL18" s="27" t="str">
        <f>IF(PASIVOS!C18="Corriente",PATRIMONIO!$E$11,IF(PASIVOS!C18="No corriente",PATRIMONIO!$E$20,""))</f>
        <v/>
      </c>
      <c r="AM18" s="36" t="str">
        <f>IF(PASIVOS!C18="Corriente",PATRIMONIO!$E$12,IF(PASIVOS!C18="No corriente",PATRIMONIO!$E$21,""))</f>
        <v/>
      </c>
      <c r="AN18" s="27" t="str">
        <f>IF(PASIVOS!C18="Corriente",PATRIMONIO!$E$13,IF(PASIVOS!C18="No corriente",PATRIMONIO!$E$22,""))</f>
        <v/>
      </c>
      <c r="AO18" s="27" t="str">
        <f>IF(PASIVOS!C18="Corriente","",IF(PASIVOS!C18="No corriente",PATRIMONIO!$E$24,""))</f>
        <v/>
      </c>
      <c r="AP18" s="27"/>
    </row>
    <row r="19" spans="1:42" ht="15.75" customHeight="1" x14ac:dyDescent="0.15">
      <c r="A19" s="26"/>
      <c r="B19" s="37"/>
      <c r="C19" s="38"/>
      <c r="D19" s="38"/>
      <c r="E19" s="39"/>
      <c r="F19" s="40"/>
      <c r="N19" s="26"/>
      <c r="O19" s="26"/>
      <c r="P19" s="26"/>
      <c r="Q19" s="26"/>
      <c r="R19" s="26"/>
      <c r="S19" s="26"/>
      <c r="T19" s="26"/>
      <c r="U19" s="35" t="str">
        <f>IFERROR(IF(F19&gt;0,VLOOKUP(W19,'TASA DE CAMBIO'!A:B,2,0),""),"")</f>
        <v/>
      </c>
      <c r="V19" s="41" t="str">
        <f t="shared" si="0"/>
        <v/>
      </c>
      <c r="W19" s="36" t="str">
        <f>IF(F19&gt;0,CONCATENATE(E19,PATRIMONIO!$C$2),"")</f>
        <v/>
      </c>
      <c r="X19" s="27" t="str">
        <f>IF(C19="Corriente",PATRIMONIO!$B$8,IF(C19="No corriente",PATRIMONIO!$B$22,""))</f>
        <v/>
      </c>
      <c r="Y19" s="27" t="str">
        <f>IF(C19="Corriente",PATRIMONIO!$B$9,IF(C19="No corriente",PATRIMONIO!$B$23,""))</f>
        <v/>
      </c>
      <c r="Z19" s="27" t="str">
        <f>IF(C19="Corriente",PATRIMONIO!$B$10,IF(C19="No corriente",PATRIMONIO!$B$24,""))</f>
        <v/>
      </c>
      <c r="AA19" s="27" t="str">
        <f>IF(C19="Corriente",PATRIMONIO!$B$11,IF(C19="No corriente",PATRIMONIO!$B$25,""))</f>
        <v/>
      </c>
      <c r="AB19" s="27" t="str">
        <f>IF(C19="Corriente",PATRIMONIO!$B$12,IF(C19="No corriente",PATRIMONIO!$B$26,""))</f>
        <v/>
      </c>
      <c r="AC19" s="27" t="str">
        <f>IF(C19="Corriente",PATRIMONIO!$B$13,IF(C19="No corriente",PATRIMONIO!$B$27,""))</f>
        <v/>
      </c>
      <c r="AD19" s="27" t="str">
        <f>IF(C19="Corriente",PATRIMONIO!$B$14,IF(C19="No corriente",PATRIMONIO!$B$28,""))</f>
        <v/>
      </c>
      <c r="AE19" s="27" t="str">
        <f>IF(C19="Corriente",PATRIMONIO!$B$15,IF(C19="No corriente",PATRIMONIO!$B$29,""))</f>
        <v/>
      </c>
      <c r="AF19" s="27" t="str">
        <f>IF(C19="Corriente",PATRIMONIO!$B$16,IF(C19="No corriente",PATRIMONIO!$B$30,""))</f>
        <v/>
      </c>
      <c r="AG19" s="27" t="str">
        <f>IF(C19="Corriente",PATRIMONIO!$B$17,IF(C19="No corriente",PATRIMONIO!$B$31,""))</f>
        <v/>
      </c>
      <c r="AH19" s="36" t="str">
        <f>IF(C19="Corriente",PATRIMONIO!$B$18,IF(C19="No corriente",PATRIMONIO!$B$32,""))</f>
        <v/>
      </c>
      <c r="AI19" s="27" t="str">
        <f>IF(PASIVOS!C19="Corriente",PATRIMONIO!$E$8,IF(PASIVOS!C19="No corriente",PATRIMONIO!$E$17,""))</f>
        <v/>
      </c>
      <c r="AJ19" s="27" t="str">
        <f>IF(PASIVOS!C19="Corriente",PATRIMONIO!$E$9,IF(PASIVOS!C19="No corriente",PATRIMONIO!$E$18,""))</f>
        <v/>
      </c>
      <c r="AK19" s="27" t="str">
        <f>IF(PASIVOS!C19="Corriente",PATRIMONIO!$E$10,IF(PASIVOS!C19="No corriente",PATRIMONIO!$E$19,""))</f>
        <v/>
      </c>
      <c r="AL19" s="27" t="str">
        <f>IF(PASIVOS!C19="Corriente",PATRIMONIO!$E$11,IF(PASIVOS!C19="No corriente",PATRIMONIO!$E$20,""))</f>
        <v/>
      </c>
      <c r="AM19" s="36" t="str">
        <f>IF(PASIVOS!C19="Corriente",PATRIMONIO!$E$12,IF(PASIVOS!C19="No corriente",PATRIMONIO!$E$21,""))</f>
        <v/>
      </c>
      <c r="AN19" s="27" t="str">
        <f>IF(PASIVOS!C19="Corriente",PATRIMONIO!$E$13,IF(PASIVOS!C19="No corriente",PATRIMONIO!$E$22,""))</f>
        <v/>
      </c>
      <c r="AO19" s="27" t="str">
        <f>IF(PASIVOS!C19="Corriente","",IF(PASIVOS!C19="No corriente",PATRIMONIO!$E$24,""))</f>
        <v/>
      </c>
      <c r="AP19" s="27"/>
    </row>
    <row r="20" spans="1:42" ht="15.75" customHeight="1" x14ac:dyDescent="0.15">
      <c r="A20" s="26"/>
      <c r="B20" s="37"/>
      <c r="C20" s="38"/>
      <c r="D20" s="38"/>
      <c r="E20" s="39"/>
      <c r="F20" s="40"/>
      <c r="N20" s="26"/>
      <c r="O20" s="26"/>
      <c r="P20" s="26"/>
      <c r="Q20" s="26"/>
      <c r="R20" s="26"/>
      <c r="S20" s="26"/>
      <c r="T20" s="26"/>
      <c r="U20" s="35" t="str">
        <f>IFERROR(IF(F20&gt;0,VLOOKUP(W20,'TASA DE CAMBIO'!A:B,2,0),""),"")</f>
        <v/>
      </c>
      <c r="V20" s="41" t="str">
        <f t="shared" si="0"/>
        <v/>
      </c>
      <c r="W20" s="36" t="str">
        <f>IF(F20&gt;0,CONCATENATE(E20,PATRIMONIO!$C$2),"")</f>
        <v/>
      </c>
      <c r="X20" s="27" t="str">
        <f>IF(C20="Corriente",PATRIMONIO!$B$8,IF(C20="No corriente",PATRIMONIO!$B$22,""))</f>
        <v/>
      </c>
      <c r="Y20" s="27" t="str">
        <f>IF(C20="Corriente",PATRIMONIO!$B$9,IF(C20="No corriente",PATRIMONIO!$B$23,""))</f>
        <v/>
      </c>
      <c r="Z20" s="27" t="str">
        <f>IF(C20="Corriente",PATRIMONIO!$B$10,IF(C20="No corriente",PATRIMONIO!$B$24,""))</f>
        <v/>
      </c>
      <c r="AA20" s="27" t="str">
        <f>IF(C20="Corriente",PATRIMONIO!$B$11,IF(C20="No corriente",PATRIMONIO!$B$25,""))</f>
        <v/>
      </c>
      <c r="AB20" s="27" t="str">
        <f>IF(C20="Corriente",PATRIMONIO!$B$12,IF(C20="No corriente",PATRIMONIO!$B$26,""))</f>
        <v/>
      </c>
      <c r="AC20" s="27" t="str">
        <f>IF(C20="Corriente",PATRIMONIO!$B$13,IF(C20="No corriente",PATRIMONIO!$B$27,""))</f>
        <v/>
      </c>
      <c r="AD20" s="27" t="str">
        <f>IF(C20="Corriente",PATRIMONIO!$B$14,IF(C20="No corriente",PATRIMONIO!$B$28,""))</f>
        <v/>
      </c>
      <c r="AE20" s="27" t="str">
        <f>IF(C20="Corriente",PATRIMONIO!$B$15,IF(C20="No corriente",PATRIMONIO!$B$29,""))</f>
        <v/>
      </c>
      <c r="AF20" s="27" t="str">
        <f>IF(C20="Corriente",PATRIMONIO!$B$16,IF(C20="No corriente",PATRIMONIO!$B$30,""))</f>
        <v/>
      </c>
      <c r="AG20" s="27" t="str">
        <f>IF(C20="Corriente",PATRIMONIO!$B$17,IF(C20="No corriente",PATRIMONIO!$B$31,""))</f>
        <v/>
      </c>
      <c r="AH20" s="36" t="str">
        <f>IF(C20="Corriente",PATRIMONIO!$B$18,IF(C20="No corriente",PATRIMONIO!$B$32,""))</f>
        <v/>
      </c>
      <c r="AI20" s="27" t="str">
        <f>IF(PASIVOS!C20="Corriente",PATRIMONIO!$E$8,IF(PASIVOS!C20="No corriente",PATRIMONIO!$E$17,""))</f>
        <v/>
      </c>
      <c r="AJ20" s="27" t="str">
        <f>IF(PASIVOS!C20="Corriente",PATRIMONIO!$E$9,IF(PASIVOS!C20="No corriente",PATRIMONIO!$E$18,""))</f>
        <v/>
      </c>
      <c r="AK20" s="27" t="str">
        <f>IF(PASIVOS!C20="Corriente",PATRIMONIO!$E$10,IF(PASIVOS!C20="No corriente",PATRIMONIO!$E$19,""))</f>
        <v/>
      </c>
      <c r="AL20" s="27" t="str">
        <f>IF(PASIVOS!C20="Corriente",PATRIMONIO!$E$11,IF(PASIVOS!C20="No corriente",PATRIMONIO!$E$20,""))</f>
        <v/>
      </c>
      <c r="AM20" s="36" t="str">
        <f>IF(PASIVOS!C20="Corriente",PATRIMONIO!$E$12,IF(PASIVOS!C20="No corriente",PATRIMONIO!$E$21,""))</f>
        <v/>
      </c>
      <c r="AN20" s="27" t="str">
        <f>IF(PASIVOS!C20="Corriente",PATRIMONIO!$E$13,IF(PASIVOS!C20="No corriente",PATRIMONIO!$E$22,""))</f>
        <v/>
      </c>
      <c r="AO20" s="27" t="str">
        <f>IF(PASIVOS!C20="Corriente","",IF(PASIVOS!C20="No corriente",PATRIMONIO!$E$24,""))</f>
        <v/>
      </c>
      <c r="AP20" s="27"/>
    </row>
    <row r="21" spans="1:42" ht="15.75" customHeight="1" x14ac:dyDescent="0.15">
      <c r="A21" s="26"/>
      <c r="B21" s="37"/>
      <c r="C21" s="38"/>
      <c r="D21" s="38"/>
      <c r="E21" s="39"/>
      <c r="F21" s="40"/>
      <c r="N21" s="26"/>
      <c r="O21" s="26"/>
      <c r="P21" s="26"/>
      <c r="Q21" s="26"/>
      <c r="R21" s="26"/>
      <c r="S21" s="26"/>
      <c r="T21" s="26"/>
      <c r="U21" s="35" t="str">
        <f>IFERROR(IF(F21&gt;0,VLOOKUP(W21,'TASA DE CAMBIO'!A:B,2,0),""),"")</f>
        <v/>
      </c>
      <c r="V21" s="41" t="str">
        <f t="shared" si="0"/>
        <v/>
      </c>
      <c r="W21" s="36" t="str">
        <f>IF(F21&gt;0,CONCATENATE(E21,PATRIMONIO!$C$2),"")</f>
        <v/>
      </c>
      <c r="X21" s="27" t="str">
        <f>IF(C21="Corriente",PATRIMONIO!$B$8,IF(C21="No corriente",PATRIMONIO!$B$22,""))</f>
        <v/>
      </c>
      <c r="Y21" s="27" t="str">
        <f>IF(C21="Corriente",PATRIMONIO!$B$9,IF(C21="No corriente",PATRIMONIO!$B$23,""))</f>
        <v/>
      </c>
      <c r="Z21" s="27" t="str">
        <f>IF(C21="Corriente",PATRIMONIO!$B$10,IF(C21="No corriente",PATRIMONIO!$B$24,""))</f>
        <v/>
      </c>
      <c r="AA21" s="27" t="str">
        <f>IF(C21="Corriente",PATRIMONIO!$B$11,IF(C21="No corriente",PATRIMONIO!$B$25,""))</f>
        <v/>
      </c>
      <c r="AB21" s="27" t="str">
        <f>IF(C21="Corriente",PATRIMONIO!$B$12,IF(C21="No corriente",PATRIMONIO!$B$26,""))</f>
        <v/>
      </c>
      <c r="AC21" s="27" t="str">
        <f>IF(C21="Corriente",PATRIMONIO!$B$13,IF(C21="No corriente",PATRIMONIO!$B$27,""))</f>
        <v/>
      </c>
      <c r="AD21" s="27" t="str">
        <f>IF(C21="Corriente",PATRIMONIO!$B$14,IF(C21="No corriente",PATRIMONIO!$B$28,""))</f>
        <v/>
      </c>
      <c r="AE21" s="27" t="str">
        <f>IF(C21="Corriente",PATRIMONIO!$B$15,IF(C21="No corriente",PATRIMONIO!$B$29,""))</f>
        <v/>
      </c>
      <c r="AF21" s="27" t="str">
        <f>IF(C21="Corriente",PATRIMONIO!$B$16,IF(C21="No corriente",PATRIMONIO!$B$30,""))</f>
        <v/>
      </c>
      <c r="AG21" s="27" t="str">
        <f>IF(C21="Corriente",PATRIMONIO!$B$17,IF(C21="No corriente",PATRIMONIO!$B$31,""))</f>
        <v/>
      </c>
      <c r="AH21" s="36" t="str">
        <f>IF(C21="Corriente",PATRIMONIO!$B$18,IF(C21="No corriente",PATRIMONIO!$B$32,""))</f>
        <v/>
      </c>
      <c r="AI21" s="27" t="str">
        <f>IF(PASIVOS!C21="Corriente",PATRIMONIO!$E$8,IF(PASIVOS!C21="No corriente",PATRIMONIO!$E$17,""))</f>
        <v/>
      </c>
      <c r="AJ21" s="27" t="str">
        <f>IF(PASIVOS!C21="Corriente",PATRIMONIO!$E$9,IF(PASIVOS!C21="No corriente",PATRIMONIO!$E$18,""))</f>
        <v/>
      </c>
      <c r="AK21" s="27" t="str">
        <f>IF(PASIVOS!C21="Corriente",PATRIMONIO!$E$10,IF(PASIVOS!C21="No corriente",PATRIMONIO!$E$19,""))</f>
        <v/>
      </c>
      <c r="AL21" s="27" t="str">
        <f>IF(PASIVOS!C21="Corriente",PATRIMONIO!$E$11,IF(PASIVOS!C21="No corriente",PATRIMONIO!$E$20,""))</f>
        <v/>
      </c>
      <c r="AM21" s="36" t="str">
        <f>IF(PASIVOS!C21="Corriente",PATRIMONIO!$E$12,IF(PASIVOS!C21="No corriente",PATRIMONIO!$E$21,""))</f>
        <v/>
      </c>
      <c r="AN21" s="27" t="str">
        <f>IF(PASIVOS!C21="Corriente",PATRIMONIO!$E$13,IF(PASIVOS!C21="No corriente",PATRIMONIO!$E$22,""))</f>
        <v/>
      </c>
      <c r="AO21" s="27" t="str">
        <f>IF(PASIVOS!C21="Corriente","",IF(PASIVOS!C21="No corriente",PATRIMONIO!$E$24,""))</f>
        <v/>
      </c>
      <c r="AP21" s="27"/>
    </row>
    <row r="22" spans="1:42" ht="15.75" customHeight="1" x14ac:dyDescent="0.15">
      <c r="A22" s="26"/>
      <c r="B22" s="37"/>
      <c r="C22" s="38"/>
      <c r="D22" s="38"/>
      <c r="E22" s="39"/>
      <c r="F22" s="40"/>
      <c r="N22" s="26"/>
      <c r="O22" s="26"/>
      <c r="P22" s="26"/>
      <c r="Q22" s="26"/>
      <c r="R22" s="26"/>
      <c r="S22" s="26"/>
      <c r="T22" s="26"/>
      <c r="U22" s="35" t="str">
        <f>IFERROR(IF(F22&gt;0,VLOOKUP(W22,'TASA DE CAMBIO'!A:B,2,0),""),"")</f>
        <v/>
      </c>
      <c r="V22" s="41" t="str">
        <f t="shared" si="0"/>
        <v/>
      </c>
      <c r="W22" s="36" t="str">
        <f>IF(F22&gt;0,CONCATENATE(E22,PATRIMONIO!$C$2),"")</f>
        <v/>
      </c>
      <c r="X22" s="27" t="str">
        <f>IF(C22="Corriente",PATRIMONIO!$B$8,IF(C22="No corriente",PATRIMONIO!$B$22,""))</f>
        <v/>
      </c>
      <c r="Y22" s="27" t="str">
        <f>IF(C22="Corriente",PATRIMONIO!$B$9,IF(C22="No corriente",PATRIMONIO!$B$23,""))</f>
        <v/>
      </c>
      <c r="Z22" s="27" t="str">
        <f>IF(C22="Corriente",PATRIMONIO!$B$10,IF(C22="No corriente",PATRIMONIO!$B$24,""))</f>
        <v/>
      </c>
      <c r="AA22" s="27" t="str">
        <f>IF(C22="Corriente",PATRIMONIO!$B$11,IF(C22="No corriente",PATRIMONIO!$B$25,""))</f>
        <v/>
      </c>
      <c r="AB22" s="27" t="str">
        <f>IF(C22="Corriente",PATRIMONIO!$B$12,IF(C22="No corriente",PATRIMONIO!$B$26,""))</f>
        <v/>
      </c>
      <c r="AC22" s="27" t="str">
        <f>IF(C22="Corriente",PATRIMONIO!$B$13,IF(C22="No corriente",PATRIMONIO!$B$27,""))</f>
        <v/>
      </c>
      <c r="AD22" s="27" t="str">
        <f>IF(C22="Corriente",PATRIMONIO!$B$14,IF(C22="No corriente",PATRIMONIO!$B$28,""))</f>
        <v/>
      </c>
      <c r="AE22" s="27" t="str">
        <f>IF(C22="Corriente",PATRIMONIO!$B$15,IF(C22="No corriente",PATRIMONIO!$B$29,""))</f>
        <v/>
      </c>
      <c r="AF22" s="27" t="str">
        <f>IF(C22="Corriente",PATRIMONIO!$B$16,IF(C22="No corriente",PATRIMONIO!$B$30,""))</f>
        <v/>
      </c>
      <c r="AG22" s="27" t="str">
        <f>IF(C22="Corriente",PATRIMONIO!$B$17,IF(C22="No corriente",PATRIMONIO!$B$31,""))</f>
        <v/>
      </c>
      <c r="AH22" s="36" t="str">
        <f>IF(C22="Corriente",PATRIMONIO!$B$18,IF(C22="No corriente",PATRIMONIO!$B$32,""))</f>
        <v/>
      </c>
      <c r="AI22" s="27" t="str">
        <f>IF(PASIVOS!C22="Corriente",PATRIMONIO!$E$8,IF(PASIVOS!C22="No corriente",PATRIMONIO!$E$17,""))</f>
        <v/>
      </c>
      <c r="AJ22" s="27" t="str">
        <f>IF(PASIVOS!C22="Corriente",PATRIMONIO!$E$9,IF(PASIVOS!C22="No corriente",PATRIMONIO!$E$18,""))</f>
        <v/>
      </c>
      <c r="AK22" s="27" t="str">
        <f>IF(PASIVOS!C22="Corriente",PATRIMONIO!$E$10,IF(PASIVOS!C22="No corriente",PATRIMONIO!$E$19,""))</f>
        <v/>
      </c>
      <c r="AL22" s="27" t="str">
        <f>IF(PASIVOS!C22="Corriente",PATRIMONIO!$E$11,IF(PASIVOS!C22="No corriente",PATRIMONIO!$E$20,""))</f>
        <v/>
      </c>
      <c r="AM22" s="36" t="str">
        <f>IF(PASIVOS!C22="Corriente",PATRIMONIO!$E$12,IF(PASIVOS!C22="No corriente",PATRIMONIO!$E$21,""))</f>
        <v/>
      </c>
      <c r="AN22" s="27" t="str">
        <f>IF(PASIVOS!C22="Corriente",PATRIMONIO!$E$13,IF(PASIVOS!C22="No corriente",PATRIMONIO!$E$22,""))</f>
        <v/>
      </c>
      <c r="AO22" s="27" t="str">
        <f>IF(PASIVOS!C22="Corriente","",IF(PASIVOS!C22="No corriente",PATRIMONIO!$E$24,""))</f>
        <v/>
      </c>
      <c r="AP22" s="27"/>
    </row>
    <row r="23" spans="1:42" ht="15.75" customHeight="1" x14ac:dyDescent="0.15">
      <c r="A23" s="26"/>
      <c r="B23" s="37"/>
      <c r="C23" s="38"/>
      <c r="D23" s="38"/>
      <c r="E23" s="39"/>
      <c r="F23" s="40"/>
      <c r="N23" s="26"/>
      <c r="O23" s="26"/>
      <c r="P23" s="26"/>
      <c r="Q23" s="26"/>
      <c r="R23" s="26"/>
      <c r="S23" s="26"/>
      <c r="T23" s="26"/>
      <c r="U23" s="35" t="str">
        <f>IFERROR(IF(F23&gt;0,VLOOKUP(W23,'TASA DE CAMBIO'!A:B,2,0),""),"")</f>
        <v/>
      </c>
      <c r="V23" s="41" t="str">
        <f t="shared" si="0"/>
        <v/>
      </c>
      <c r="W23" s="36" t="str">
        <f>IF(F23&gt;0,CONCATENATE(E23,PATRIMONIO!$C$2),"")</f>
        <v/>
      </c>
      <c r="X23" s="27" t="str">
        <f>IF(C23="Corriente",PATRIMONIO!$B$8,IF(C23="No corriente",PATRIMONIO!$B$22,""))</f>
        <v/>
      </c>
      <c r="Y23" s="27" t="str">
        <f>IF(C23="Corriente",PATRIMONIO!$B$9,IF(C23="No corriente",PATRIMONIO!$B$23,""))</f>
        <v/>
      </c>
      <c r="Z23" s="27" t="str">
        <f>IF(C23="Corriente",PATRIMONIO!$B$10,IF(C23="No corriente",PATRIMONIO!$B$24,""))</f>
        <v/>
      </c>
      <c r="AA23" s="27" t="str">
        <f>IF(C23="Corriente",PATRIMONIO!$B$11,IF(C23="No corriente",PATRIMONIO!$B$25,""))</f>
        <v/>
      </c>
      <c r="AB23" s="27" t="str">
        <f>IF(C23="Corriente",PATRIMONIO!$B$12,IF(C23="No corriente",PATRIMONIO!$B$26,""))</f>
        <v/>
      </c>
      <c r="AC23" s="27" t="str">
        <f>IF(C23="Corriente",PATRIMONIO!$B$13,IF(C23="No corriente",PATRIMONIO!$B$27,""))</f>
        <v/>
      </c>
      <c r="AD23" s="27" t="str">
        <f>IF(C23="Corriente",PATRIMONIO!$B$14,IF(C23="No corriente",PATRIMONIO!$B$28,""))</f>
        <v/>
      </c>
      <c r="AE23" s="27" t="str">
        <f>IF(C23="Corriente",PATRIMONIO!$B$15,IF(C23="No corriente",PATRIMONIO!$B$29,""))</f>
        <v/>
      </c>
      <c r="AF23" s="27" t="str">
        <f>IF(C23="Corriente",PATRIMONIO!$B$16,IF(C23="No corriente",PATRIMONIO!$B$30,""))</f>
        <v/>
      </c>
      <c r="AG23" s="27" t="str">
        <f>IF(C23="Corriente",PATRIMONIO!$B$17,IF(C23="No corriente",PATRIMONIO!$B$31,""))</f>
        <v/>
      </c>
      <c r="AH23" s="36" t="str">
        <f>IF(C23="Corriente",PATRIMONIO!$B$18,IF(C23="No corriente",PATRIMONIO!$B$32,""))</f>
        <v/>
      </c>
      <c r="AI23" s="27" t="str">
        <f>IF(PASIVOS!C23="Corriente",PATRIMONIO!$E$8,IF(PASIVOS!C23="No corriente",PATRIMONIO!$E$17,""))</f>
        <v/>
      </c>
      <c r="AJ23" s="27" t="str">
        <f>IF(PASIVOS!C23="Corriente",PATRIMONIO!$E$9,IF(PASIVOS!C23="No corriente",PATRIMONIO!$E$18,""))</f>
        <v/>
      </c>
      <c r="AK23" s="27" t="str">
        <f>IF(PASIVOS!C23="Corriente",PATRIMONIO!$E$10,IF(PASIVOS!C23="No corriente",PATRIMONIO!$E$19,""))</f>
        <v/>
      </c>
      <c r="AL23" s="27" t="str">
        <f>IF(PASIVOS!C23="Corriente",PATRIMONIO!$E$11,IF(PASIVOS!C23="No corriente",PATRIMONIO!$E$20,""))</f>
        <v/>
      </c>
      <c r="AM23" s="36" t="str">
        <f>IF(PASIVOS!C23="Corriente",PATRIMONIO!$E$12,IF(PASIVOS!C23="No corriente",PATRIMONIO!$E$21,""))</f>
        <v/>
      </c>
      <c r="AN23" s="27" t="str">
        <f>IF(PASIVOS!C23="Corriente",PATRIMONIO!$E$13,IF(PASIVOS!C23="No corriente",PATRIMONIO!$E$22,""))</f>
        <v/>
      </c>
      <c r="AO23" s="27" t="str">
        <f>IF(PASIVOS!C23="Corriente","",IF(PASIVOS!C23="No corriente",PATRIMONIO!$E$24,""))</f>
        <v/>
      </c>
      <c r="AP23" s="27"/>
    </row>
    <row r="24" spans="1:42" ht="15.75" customHeight="1" x14ac:dyDescent="0.15">
      <c r="A24" s="26"/>
      <c r="B24" s="37"/>
      <c r="C24" s="38"/>
      <c r="D24" s="38"/>
      <c r="E24" s="39"/>
      <c r="F24" s="40"/>
      <c r="N24" s="26"/>
      <c r="O24" s="26"/>
      <c r="P24" s="26"/>
      <c r="Q24" s="26"/>
      <c r="R24" s="26"/>
      <c r="S24" s="26"/>
      <c r="T24" s="26"/>
      <c r="U24" s="35" t="str">
        <f>IFERROR(IF(F24&gt;0,VLOOKUP(W24,'TASA DE CAMBIO'!A:B,2,0),""),"")</f>
        <v/>
      </c>
      <c r="V24" s="41" t="str">
        <f t="shared" si="0"/>
        <v/>
      </c>
      <c r="W24" s="36" t="str">
        <f>IF(F24&gt;0,CONCATENATE(E24,PATRIMONIO!$C$2),"")</f>
        <v/>
      </c>
      <c r="X24" s="27" t="str">
        <f>IF(C24="Corriente",PATRIMONIO!$B$8,IF(C24="No corriente",PATRIMONIO!$B$22,""))</f>
        <v/>
      </c>
      <c r="Y24" s="27" t="str">
        <f>IF(C24="Corriente",PATRIMONIO!$B$9,IF(C24="No corriente",PATRIMONIO!$B$23,""))</f>
        <v/>
      </c>
      <c r="Z24" s="27" t="str">
        <f>IF(C24="Corriente",PATRIMONIO!$B$10,IF(C24="No corriente",PATRIMONIO!$B$24,""))</f>
        <v/>
      </c>
      <c r="AA24" s="27" t="str">
        <f>IF(C24="Corriente",PATRIMONIO!$B$11,IF(C24="No corriente",PATRIMONIO!$B$25,""))</f>
        <v/>
      </c>
      <c r="AB24" s="27" t="str">
        <f>IF(C24="Corriente",PATRIMONIO!$B$12,IF(C24="No corriente",PATRIMONIO!$B$26,""))</f>
        <v/>
      </c>
      <c r="AC24" s="27" t="str">
        <f>IF(C24="Corriente",PATRIMONIO!$B$13,IF(C24="No corriente",PATRIMONIO!$B$27,""))</f>
        <v/>
      </c>
      <c r="AD24" s="27" t="str">
        <f>IF(C24="Corriente",PATRIMONIO!$B$14,IF(C24="No corriente",PATRIMONIO!$B$28,""))</f>
        <v/>
      </c>
      <c r="AE24" s="27" t="str">
        <f>IF(C24="Corriente",PATRIMONIO!$B$15,IF(C24="No corriente",PATRIMONIO!$B$29,""))</f>
        <v/>
      </c>
      <c r="AF24" s="27" t="str">
        <f>IF(C24="Corriente",PATRIMONIO!$B$16,IF(C24="No corriente",PATRIMONIO!$B$30,""))</f>
        <v/>
      </c>
      <c r="AG24" s="27" t="str">
        <f>IF(C24="Corriente",PATRIMONIO!$B$17,IF(C24="No corriente",PATRIMONIO!$B$31,""))</f>
        <v/>
      </c>
      <c r="AH24" s="36" t="str">
        <f>IF(C24="Corriente",PATRIMONIO!$B$18,IF(C24="No corriente",PATRIMONIO!$B$32,""))</f>
        <v/>
      </c>
      <c r="AI24" s="27" t="str">
        <f>IF(PASIVOS!C24="Corriente",PATRIMONIO!$E$8,IF(PASIVOS!C24="No corriente",PATRIMONIO!$E$17,""))</f>
        <v/>
      </c>
      <c r="AJ24" s="27" t="str">
        <f>IF(PASIVOS!C24="Corriente",PATRIMONIO!$E$9,IF(PASIVOS!C24="No corriente",PATRIMONIO!$E$18,""))</f>
        <v/>
      </c>
      <c r="AK24" s="27" t="str">
        <f>IF(PASIVOS!C24="Corriente",PATRIMONIO!$E$10,IF(PASIVOS!C24="No corriente",PATRIMONIO!$E$19,""))</f>
        <v/>
      </c>
      <c r="AL24" s="27" t="str">
        <f>IF(PASIVOS!C24="Corriente",PATRIMONIO!$E$11,IF(PASIVOS!C24="No corriente",PATRIMONIO!$E$20,""))</f>
        <v/>
      </c>
      <c r="AM24" s="36" t="str">
        <f>IF(PASIVOS!C24="Corriente",PATRIMONIO!$E$12,IF(PASIVOS!C24="No corriente",PATRIMONIO!$E$21,""))</f>
        <v/>
      </c>
      <c r="AN24" s="27" t="str">
        <f>IF(PASIVOS!C24="Corriente",PATRIMONIO!$E$13,IF(PASIVOS!C24="No corriente",PATRIMONIO!$E$22,""))</f>
        <v/>
      </c>
      <c r="AO24" s="27" t="str">
        <f>IF(PASIVOS!C24="Corriente","",IF(PASIVOS!C24="No corriente",PATRIMONIO!$E$24,""))</f>
        <v/>
      </c>
      <c r="AP24" s="27"/>
    </row>
    <row r="25" spans="1:42" ht="15.75" customHeight="1" x14ac:dyDescent="0.15">
      <c r="A25" s="26"/>
      <c r="B25" s="37"/>
      <c r="C25" s="38"/>
      <c r="D25" s="38"/>
      <c r="E25" s="39"/>
      <c r="F25" s="40"/>
      <c r="N25" s="26"/>
      <c r="O25" s="26"/>
      <c r="P25" s="26"/>
      <c r="Q25" s="26"/>
      <c r="R25" s="26"/>
      <c r="S25" s="26"/>
      <c r="T25" s="26"/>
      <c r="U25" s="35" t="str">
        <f>IFERROR(IF(F25&gt;0,VLOOKUP(W25,'TASA DE CAMBIO'!A:B,2,0),""),"")</f>
        <v/>
      </c>
      <c r="V25" s="41" t="str">
        <f t="shared" si="0"/>
        <v/>
      </c>
      <c r="W25" s="36" t="str">
        <f>IF(F25&gt;0,CONCATENATE(E25,PATRIMONIO!$C$2),"")</f>
        <v/>
      </c>
      <c r="X25" s="27" t="str">
        <f>IF(C25="Corriente",PATRIMONIO!$B$8,IF(C25="No corriente",PATRIMONIO!$B$22,""))</f>
        <v/>
      </c>
      <c r="Y25" s="27" t="str">
        <f>IF(C25="Corriente",PATRIMONIO!$B$9,IF(C25="No corriente",PATRIMONIO!$B$23,""))</f>
        <v/>
      </c>
      <c r="Z25" s="27" t="str">
        <f>IF(C25="Corriente",PATRIMONIO!$B$10,IF(C25="No corriente",PATRIMONIO!$B$24,""))</f>
        <v/>
      </c>
      <c r="AA25" s="27" t="str">
        <f>IF(C25="Corriente",PATRIMONIO!$B$11,IF(C25="No corriente",PATRIMONIO!$B$25,""))</f>
        <v/>
      </c>
      <c r="AB25" s="27" t="str">
        <f>IF(C25="Corriente",PATRIMONIO!$B$12,IF(C25="No corriente",PATRIMONIO!$B$26,""))</f>
        <v/>
      </c>
      <c r="AC25" s="27" t="str">
        <f>IF(C25="Corriente",PATRIMONIO!$B$13,IF(C25="No corriente",PATRIMONIO!$B$27,""))</f>
        <v/>
      </c>
      <c r="AD25" s="27" t="str">
        <f>IF(C25="Corriente",PATRIMONIO!$B$14,IF(C25="No corriente",PATRIMONIO!$B$28,""))</f>
        <v/>
      </c>
      <c r="AE25" s="27" t="str">
        <f>IF(C25="Corriente",PATRIMONIO!$B$15,IF(C25="No corriente",PATRIMONIO!$B$29,""))</f>
        <v/>
      </c>
      <c r="AF25" s="27" t="str">
        <f>IF(C25="Corriente",PATRIMONIO!$B$16,IF(C25="No corriente",PATRIMONIO!$B$30,""))</f>
        <v/>
      </c>
      <c r="AG25" s="27" t="str">
        <f>IF(C25="Corriente",PATRIMONIO!$B$17,IF(C25="No corriente",PATRIMONIO!$B$31,""))</f>
        <v/>
      </c>
      <c r="AH25" s="36" t="str">
        <f>IF(C25="Corriente",PATRIMONIO!$B$18,IF(C25="No corriente",PATRIMONIO!$B$32,""))</f>
        <v/>
      </c>
      <c r="AI25" s="27" t="str">
        <f>IF(PASIVOS!C25="Corriente",PATRIMONIO!$E$8,IF(PASIVOS!C25="No corriente",PATRIMONIO!$E$17,""))</f>
        <v/>
      </c>
      <c r="AJ25" s="27" t="str">
        <f>IF(PASIVOS!C25="Corriente",PATRIMONIO!$E$9,IF(PASIVOS!C25="No corriente",PATRIMONIO!$E$18,""))</f>
        <v/>
      </c>
      <c r="AK25" s="27" t="str">
        <f>IF(PASIVOS!C25="Corriente",PATRIMONIO!$E$10,IF(PASIVOS!C25="No corriente",PATRIMONIO!$E$19,""))</f>
        <v/>
      </c>
      <c r="AL25" s="27" t="str">
        <f>IF(PASIVOS!C25="Corriente",PATRIMONIO!$E$11,IF(PASIVOS!C25="No corriente",PATRIMONIO!$E$20,""))</f>
        <v/>
      </c>
      <c r="AM25" s="36" t="str">
        <f>IF(PASIVOS!C25="Corriente",PATRIMONIO!$E$12,IF(PASIVOS!C25="No corriente",PATRIMONIO!$E$21,""))</f>
        <v/>
      </c>
      <c r="AN25" s="27" t="str">
        <f>IF(PASIVOS!C25="Corriente",PATRIMONIO!$E$13,IF(PASIVOS!C25="No corriente",PATRIMONIO!$E$22,""))</f>
        <v/>
      </c>
      <c r="AO25" s="27" t="str">
        <f>IF(PASIVOS!C25="Corriente","",IF(PASIVOS!C25="No corriente",PATRIMONIO!$E$24,""))</f>
        <v/>
      </c>
      <c r="AP25" s="27"/>
    </row>
    <row r="26" spans="1:42" ht="15.75" customHeight="1" x14ac:dyDescent="0.15">
      <c r="A26" s="26"/>
      <c r="B26" s="37"/>
      <c r="C26" s="38"/>
      <c r="D26" s="38"/>
      <c r="E26" s="39"/>
      <c r="F26" s="40"/>
      <c r="N26" s="26"/>
      <c r="O26" s="26"/>
      <c r="P26" s="26"/>
      <c r="Q26" s="26"/>
      <c r="R26" s="26"/>
      <c r="S26" s="26"/>
      <c r="T26" s="26"/>
      <c r="U26" s="35" t="str">
        <f>IFERROR(IF(F26&gt;0,VLOOKUP(W26,'TASA DE CAMBIO'!A:B,2,0),""),"")</f>
        <v/>
      </c>
      <c r="V26" s="41" t="str">
        <f t="shared" si="0"/>
        <v/>
      </c>
      <c r="W26" s="36" t="str">
        <f>IF(F26&gt;0,CONCATENATE(E26,PATRIMONIO!$C$2),"")</f>
        <v/>
      </c>
      <c r="X26" s="27" t="str">
        <f>IF(C26="Corriente",PATRIMONIO!$B$8,IF(C26="No corriente",PATRIMONIO!$B$22,""))</f>
        <v/>
      </c>
      <c r="Y26" s="27" t="str">
        <f>IF(C26="Corriente",PATRIMONIO!$B$9,IF(C26="No corriente",PATRIMONIO!$B$23,""))</f>
        <v/>
      </c>
      <c r="Z26" s="27" t="str">
        <f>IF(C26="Corriente",PATRIMONIO!$B$10,IF(C26="No corriente",PATRIMONIO!$B$24,""))</f>
        <v/>
      </c>
      <c r="AA26" s="27" t="str">
        <f>IF(C26="Corriente",PATRIMONIO!$B$11,IF(C26="No corriente",PATRIMONIO!$B$25,""))</f>
        <v/>
      </c>
      <c r="AB26" s="27" t="str">
        <f>IF(C26="Corriente",PATRIMONIO!$B$12,IF(C26="No corriente",PATRIMONIO!$B$26,""))</f>
        <v/>
      </c>
      <c r="AC26" s="27" t="str">
        <f>IF(C26="Corriente",PATRIMONIO!$B$13,IF(C26="No corriente",PATRIMONIO!$B$27,""))</f>
        <v/>
      </c>
      <c r="AD26" s="27" t="str">
        <f>IF(C26="Corriente",PATRIMONIO!$B$14,IF(C26="No corriente",PATRIMONIO!$B$28,""))</f>
        <v/>
      </c>
      <c r="AE26" s="27" t="str">
        <f>IF(C26="Corriente",PATRIMONIO!$B$15,IF(C26="No corriente",PATRIMONIO!$B$29,""))</f>
        <v/>
      </c>
      <c r="AF26" s="27" t="str">
        <f>IF(C26="Corriente",PATRIMONIO!$B$16,IF(C26="No corriente",PATRIMONIO!$B$30,""))</f>
        <v/>
      </c>
      <c r="AG26" s="27" t="str">
        <f>IF(C26="Corriente",PATRIMONIO!$B$17,IF(C26="No corriente",PATRIMONIO!$B$31,""))</f>
        <v/>
      </c>
      <c r="AH26" s="36" t="str">
        <f>IF(C26="Corriente",PATRIMONIO!$B$18,IF(C26="No corriente",PATRIMONIO!$B$32,""))</f>
        <v/>
      </c>
      <c r="AI26" s="27" t="str">
        <f>IF(PASIVOS!C26="Corriente",PATRIMONIO!$E$8,IF(PASIVOS!C26="No corriente",PATRIMONIO!$E$17,""))</f>
        <v/>
      </c>
      <c r="AJ26" s="27" t="str">
        <f>IF(PASIVOS!C26="Corriente",PATRIMONIO!$E$9,IF(PASIVOS!C26="No corriente",PATRIMONIO!$E$18,""))</f>
        <v/>
      </c>
      <c r="AK26" s="27" t="str">
        <f>IF(PASIVOS!C26="Corriente",PATRIMONIO!$E$10,IF(PASIVOS!C26="No corriente",PATRIMONIO!$E$19,""))</f>
        <v/>
      </c>
      <c r="AL26" s="27" t="str">
        <f>IF(PASIVOS!C26="Corriente",PATRIMONIO!$E$11,IF(PASIVOS!C26="No corriente",PATRIMONIO!$E$20,""))</f>
        <v/>
      </c>
      <c r="AM26" s="36" t="str">
        <f>IF(PASIVOS!C26="Corriente",PATRIMONIO!$E$12,IF(PASIVOS!C26="No corriente",PATRIMONIO!$E$21,""))</f>
        <v/>
      </c>
      <c r="AN26" s="27" t="str">
        <f>IF(PASIVOS!C26="Corriente",PATRIMONIO!$E$13,IF(PASIVOS!C26="No corriente",PATRIMONIO!$E$22,""))</f>
        <v/>
      </c>
      <c r="AO26" s="27" t="str">
        <f>IF(PASIVOS!C26="Corriente","",IF(PASIVOS!C26="No corriente",PATRIMONIO!$E$24,""))</f>
        <v/>
      </c>
      <c r="AP26" s="27"/>
    </row>
    <row r="27" spans="1:42" ht="15.75" customHeight="1" x14ac:dyDescent="0.15">
      <c r="A27" s="26"/>
      <c r="B27" s="37"/>
      <c r="C27" s="38"/>
      <c r="D27" s="38"/>
      <c r="E27" s="39"/>
      <c r="F27" s="40"/>
      <c r="N27" s="26"/>
      <c r="O27" s="26"/>
      <c r="P27" s="26"/>
      <c r="Q27" s="26"/>
      <c r="R27" s="26"/>
      <c r="S27" s="26"/>
      <c r="T27" s="26"/>
      <c r="U27" s="35" t="str">
        <f>IFERROR(IF(F27&gt;0,VLOOKUP(W27,'TASA DE CAMBIO'!A:B,2,0),""),"")</f>
        <v/>
      </c>
      <c r="V27" s="41" t="str">
        <f t="shared" si="0"/>
        <v/>
      </c>
      <c r="W27" s="36" t="str">
        <f>IF(F27&gt;0,CONCATENATE(E27,PATRIMONIO!$C$2),"")</f>
        <v/>
      </c>
      <c r="X27" s="27" t="str">
        <f>IF(C27="Corriente",PATRIMONIO!$B$8,IF(C27="No corriente",PATRIMONIO!$B$22,""))</f>
        <v/>
      </c>
      <c r="Y27" s="27" t="str">
        <f>IF(C27="Corriente",PATRIMONIO!$B$9,IF(C27="No corriente",PATRIMONIO!$B$23,""))</f>
        <v/>
      </c>
      <c r="Z27" s="27" t="str">
        <f>IF(C27="Corriente",PATRIMONIO!$B$10,IF(C27="No corriente",PATRIMONIO!$B$24,""))</f>
        <v/>
      </c>
      <c r="AA27" s="27" t="str">
        <f>IF(C27="Corriente",PATRIMONIO!$B$11,IF(C27="No corriente",PATRIMONIO!$B$25,""))</f>
        <v/>
      </c>
      <c r="AB27" s="27" t="str">
        <f>IF(C27="Corriente",PATRIMONIO!$B$12,IF(C27="No corriente",PATRIMONIO!$B$26,""))</f>
        <v/>
      </c>
      <c r="AC27" s="27" t="str">
        <f>IF(C27="Corriente",PATRIMONIO!$B$13,IF(C27="No corriente",PATRIMONIO!$B$27,""))</f>
        <v/>
      </c>
      <c r="AD27" s="27" t="str">
        <f>IF(C27="Corriente",PATRIMONIO!$B$14,IF(C27="No corriente",PATRIMONIO!$B$28,""))</f>
        <v/>
      </c>
      <c r="AE27" s="27" t="str">
        <f>IF(C27="Corriente",PATRIMONIO!$B$15,IF(C27="No corriente",PATRIMONIO!$B$29,""))</f>
        <v/>
      </c>
      <c r="AF27" s="27" t="str">
        <f>IF(C27="Corriente",PATRIMONIO!$B$16,IF(C27="No corriente",PATRIMONIO!$B$30,""))</f>
        <v/>
      </c>
      <c r="AG27" s="27" t="str">
        <f>IF(C27="Corriente",PATRIMONIO!$B$17,IF(C27="No corriente",PATRIMONIO!$B$31,""))</f>
        <v/>
      </c>
      <c r="AH27" s="36" t="str">
        <f>IF(C27="Corriente",PATRIMONIO!$B$18,IF(C27="No corriente",PATRIMONIO!$B$32,""))</f>
        <v/>
      </c>
      <c r="AI27" s="27" t="str">
        <f>IF(PASIVOS!C27="Corriente",PATRIMONIO!$E$8,IF(PASIVOS!C27="No corriente",PATRIMONIO!$E$17,""))</f>
        <v/>
      </c>
      <c r="AJ27" s="27" t="str">
        <f>IF(PASIVOS!C27="Corriente",PATRIMONIO!$E$9,IF(PASIVOS!C27="No corriente",PATRIMONIO!$E$18,""))</f>
        <v/>
      </c>
      <c r="AK27" s="27" t="str">
        <f>IF(PASIVOS!C27="Corriente",PATRIMONIO!$E$10,IF(PASIVOS!C27="No corriente",PATRIMONIO!$E$19,""))</f>
        <v/>
      </c>
      <c r="AL27" s="27" t="str">
        <f>IF(PASIVOS!C27="Corriente",PATRIMONIO!$E$11,IF(PASIVOS!C27="No corriente",PATRIMONIO!$E$20,""))</f>
        <v/>
      </c>
      <c r="AM27" s="36" t="str">
        <f>IF(PASIVOS!C27="Corriente",PATRIMONIO!$E$12,IF(PASIVOS!C27="No corriente",PATRIMONIO!$E$21,""))</f>
        <v/>
      </c>
      <c r="AN27" s="27" t="str">
        <f>IF(PASIVOS!C27="Corriente",PATRIMONIO!$E$13,IF(PASIVOS!C27="No corriente",PATRIMONIO!$E$22,""))</f>
        <v/>
      </c>
      <c r="AO27" s="27" t="str">
        <f>IF(PASIVOS!C27="Corriente","",IF(PASIVOS!C27="No corriente",PATRIMONIO!$E$24,""))</f>
        <v/>
      </c>
      <c r="AP27" s="27"/>
    </row>
    <row r="28" spans="1:42" ht="15.75" customHeight="1" x14ac:dyDescent="0.15">
      <c r="A28" s="26"/>
      <c r="B28" s="37"/>
      <c r="C28" s="38"/>
      <c r="D28" s="38"/>
      <c r="E28" s="39"/>
      <c r="F28" s="40"/>
      <c r="N28" s="26"/>
      <c r="O28" s="26"/>
      <c r="P28" s="26"/>
      <c r="Q28" s="26"/>
      <c r="R28" s="26"/>
      <c r="S28" s="26"/>
      <c r="T28" s="26"/>
      <c r="U28" s="35" t="str">
        <f>IFERROR(IF(F28&gt;0,VLOOKUP(W28,'TASA DE CAMBIO'!A:B,2,0),""),"")</f>
        <v/>
      </c>
      <c r="V28" s="41" t="str">
        <f t="shared" si="0"/>
        <v/>
      </c>
      <c r="W28" s="36" t="str">
        <f>IF(F28&gt;0,CONCATENATE(E28,PATRIMONIO!$C$2),"")</f>
        <v/>
      </c>
      <c r="X28" s="27" t="str">
        <f>IF(C28="Corriente",PATRIMONIO!$B$8,IF(C28="No corriente",PATRIMONIO!$B$22,""))</f>
        <v/>
      </c>
      <c r="Y28" s="27" t="str">
        <f>IF(C28="Corriente",PATRIMONIO!$B$9,IF(C28="No corriente",PATRIMONIO!$B$23,""))</f>
        <v/>
      </c>
      <c r="Z28" s="27" t="str">
        <f>IF(C28="Corriente",PATRIMONIO!$B$10,IF(C28="No corriente",PATRIMONIO!$B$24,""))</f>
        <v/>
      </c>
      <c r="AA28" s="27" t="str">
        <f>IF(C28="Corriente",PATRIMONIO!$B$11,IF(C28="No corriente",PATRIMONIO!$B$25,""))</f>
        <v/>
      </c>
      <c r="AB28" s="27" t="str">
        <f>IF(C28="Corriente",PATRIMONIO!$B$12,IF(C28="No corriente",PATRIMONIO!$B$26,""))</f>
        <v/>
      </c>
      <c r="AC28" s="27" t="str">
        <f>IF(C28="Corriente",PATRIMONIO!$B$13,IF(C28="No corriente",PATRIMONIO!$B$27,""))</f>
        <v/>
      </c>
      <c r="AD28" s="27" t="str">
        <f>IF(C28="Corriente",PATRIMONIO!$B$14,IF(C28="No corriente",PATRIMONIO!$B$28,""))</f>
        <v/>
      </c>
      <c r="AE28" s="27" t="str">
        <f>IF(C28="Corriente",PATRIMONIO!$B$15,IF(C28="No corriente",PATRIMONIO!$B$29,""))</f>
        <v/>
      </c>
      <c r="AF28" s="27" t="str">
        <f>IF(C28="Corriente",PATRIMONIO!$B$16,IF(C28="No corriente",PATRIMONIO!$B$30,""))</f>
        <v/>
      </c>
      <c r="AG28" s="27" t="str">
        <f>IF(C28="Corriente",PATRIMONIO!$B$17,IF(C28="No corriente",PATRIMONIO!$B$31,""))</f>
        <v/>
      </c>
      <c r="AH28" s="36" t="str">
        <f>IF(C28="Corriente",PATRIMONIO!$B$18,IF(C28="No corriente",PATRIMONIO!$B$32,""))</f>
        <v/>
      </c>
      <c r="AI28" s="27" t="str">
        <f>IF(PASIVOS!C28="Corriente",PATRIMONIO!$E$8,IF(PASIVOS!C28="No corriente",PATRIMONIO!$E$17,""))</f>
        <v/>
      </c>
      <c r="AJ28" s="27" t="str">
        <f>IF(PASIVOS!C28="Corriente",PATRIMONIO!$E$9,IF(PASIVOS!C28="No corriente",PATRIMONIO!$E$18,""))</f>
        <v/>
      </c>
      <c r="AK28" s="27" t="str">
        <f>IF(PASIVOS!C28="Corriente",PATRIMONIO!$E$10,IF(PASIVOS!C28="No corriente",PATRIMONIO!$E$19,""))</f>
        <v/>
      </c>
      <c r="AL28" s="27" t="str">
        <f>IF(PASIVOS!C28="Corriente",PATRIMONIO!$E$11,IF(PASIVOS!C28="No corriente",PATRIMONIO!$E$20,""))</f>
        <v/>
      </c>
      <c r="AM28" s="36" t="str">
        <f>IF(PASIVOS!C28="Corriente",PATRIMONIO!$E$12,IF(PASIVOS!C28="No corriente",PATRIMONIO!$E$21,""))</f>
        <v/>
      </c>
      <c r="AN28" s="27" t="str">
        <f>IF(PASIVOS!C28="Corriente",PATRIMONIO!$E$13,IF(PASIVOS!C28="No corriente",PATRIMONIO!$E$22,""))</f>
        <v/>
      </c>
      <c r="AO28" s="27" t="str">
        <f>IF(PASIVOS!C28="Corriente","",IF(PASIVOS!C28="No corriente",PATRIMONIO!$E$24,""))</f>
        <v/>
      </c>
      <c r="AP28" s="27"/>
    </row>
    <row r="29" spans="1:42" ht="15.75" customHeight="1" x14ac:dyDescent="0.15">
      <c r="A29" s="26"/>
      <c r="B29" s="37"/>
      <c r="C29" s="38"/>
      <c r="D29" s="38"/>
      <c r="E29" s="39"/>
      <c r="F29" s="40"/>
      <c r="N29" s="26"/>
      <c r="O29" s="26"/>
      <c r="P29" s="26"/>
      <c r="Q29" s="26"/>
      <c r="R29" s="26"/>
      <c r="S29" s="26"/>
      <c r="T29" s="26"/>
      <c r="U29" s="35" t="str">
        <f>IFERROR(IF(F29&gt;0,VLOOKUP(W29,'TASA DE CAMBIO'!A:B,2,0),""),"")</f>
        <v/>
      </c>
      <c r="V29" s="41" t="str">
        <f t="shared" si="0"/>
        <v/>
      </c>
      <c r="W29" s="36" t="str">
        <f>IF(F29&gt;0,CONCATENATE(E29,PATRIMONIO!$C$2),"")</f>
        <v/>
      </c>
      <c r="X29" s="27" t="str">
        <f>IF(C29="Corriente",PATRIMONIO!$B$8,IF(C29="No corriente",PATRIMONIO!$B$22,""))</f>
        <v/>
      </c>
      <c r="Y29" s="27" t="str">
        <f>IF(C29="Corriente",PATRIMONIO!$B$9,IF(C29="No corriente",PATRIMONIO!$B$23,""))</f>
        <v/>
      </c>
      <c r="Z29" s="27" t="str">
        <f>IF(C29="Corriente",PATRIMONIO!$B$10,IF(C29="No corriente",PATRIMONIO!$B$24,""))</f>
        <v/>
      </c>
      <c r="AA29" s="27" t="str">
        <f>IF(C29="Corriente",PATRIMONIO!$B$11,IF(C29="No corriente",PATRIMONIO!$B$25,""))</f>
        <v/>
      </c>
      <c r="AB29" s="27" t="str">
        <f>IF(C29="Corriente",PATRIMONIO!$B$12,IF(C29="No corriente",PATRIMONIO!$B$26,""))</f>
        <v/>
      </c>
      <c r="AC29" s="27" t="str">
        <f>IF(C29="Corriente",PATRIMONIO!$B$13,IF(C29="No corriente",PATRIMONIO!$B$27,""))</f>
        <v/>
      </c>
      <c r="AD29" s="27" t="str">
        <f>IF(C29="Corriente",PATRIMONIO!$B$14,IF(C29="No corriente",PATRIMONIO!$B$28,""))</f>
        <v/>
      </c>
      <c r="AE29" s="27" t="str">
        <f>IF(C29="Corriente",PATRIMONIO!$B$15,IF(C29="No corriente",PATRIMONIO!$B$29,""))</f>
        <v/>
      </c>
      <c r="AF29" s="27" t="str">
        <f>IF(C29="Corriente",PATRIMONIO!$B$16,IF(C29="No corriente",PATRIMONIO!$B$30,""))</f>
        <v/>
      </c>
      <c r="AG29" s="27" t="str">
        <f>IF(C29="Corriente",PATRIMONIO!$B$17,IF(C29="No corriente",PATRIMONIO!$B$31,""))</f>
        <v/>
      </c>
      <c r="AH29" s="36" t="str">
        <f>IF(C29="Corriente",PATRIMONIO!$B$18,IF(C29="No corriente",PATRIMONIO!$B$32,""))</f>
        <v/>
      </c>
      <c r="AI29" s="27" t="str">
        <f>IF(PASIVOS!C29="Corriente",PATRIMONIO!$E$8,IF(PASIVOS!C29="No corriente",PATRIMONIO!$E$17,""))</f>
        <v/>
      </c>
      <c r="AJ29" s="27" t="str">
        <f>IF(PASIVOS!C29="Corriente",PATRIMONIO!$E$9,IF(PASIVOS!C29="No corriente",PATRIMONIO!$E$18,""))</f>
        <v/>
      </c>
      <c r="AK29" s="27" t="str">
        <f>IF(PASIVOS!C29="Corriente",PATRIMONIO!$E$10,IF(PASIVOS!C29="No corriente",PATRIMONIO!$E$19,""))</f>
        <v/>
      </c>
      <c r="AL29" s="27" t="str">
        <f>IF(PASIVOS!C29="Corriente",PATRIMONIO!$E$11,IF(PASIVOS!C29="No corriente",PATRIMONIO!$E$20,""))</f>
        <v/>
      </c>
      <c r="AM29" s="36" t="str">
        <f>IF(PASIVOS!C29="Corriente",PATRIMONIO!$E$12,IF(PASIVOS!C29="No corriente",PATRIMONIO!$E$21,""))</f>
        <v/>
      </c>
      <c r="AN29" s="27" t="str">
        <f>IF(PASIVOS!C29="Corriente",PATRIMONIO!$E$13,IF(PASIVOS!C29="No corriente",PATRIMONIO!$E$22,""))</f>
        <v/>
      </c>
      <c r="AO29" s="27" t="str">
        <f>IF(PASIVOS!C29="Corriente","",IF(PASIVOS!C29="No corriente",PATRIMONIO!$E$24,""))</f>
        <v/>
      </c>
      <c r="AP29" s="27"/>
    </row>
    <row r="30" spans="1:42" ht="15.75" customHeight="1" x14ac:dyDescent="0.15">
      <c r="A30" s="26"/>
      <c r="B30" s="37"/>
      <c r="C30" s="38"/>
      <c r="D30" s="38"/>
      <c r="E30" s="39"/>
      <c r="F30" s="40"/>
      <c r="N30" s="26"/>
      <c r="O30" s="26"/>
      <c r="P30" s="26"/>
      <c r="Q30" s="26"/>
      <c r="R30" s="26"/>
      <c r="S30" s="26"/>
      <c r="T30" s="26"/>
      <c r="U30" s="35" t="str">
        <f>IFERROR(IF(F30&gt;0,VLOOKUP(W30,'TASA DE CAMBIO'!A:B,2,0),""),"")</f>
        <v/>
      </c>
      <c r="V30" s="41" t="str">
        <f t="shared" si="0"/>
        <v/>
      </c>
      <c r="W30" s="36" t="str">
        <f>IF(F30&gt;0,CONCATENATE(E30,PATRIMONIO!$C$2),"")</f>
        <v/>
      </c>
      <c r="X30" s="27" t="str">
        <f>IF(C30="Corriente",PATRIMONIO!$B$8,IF(C30="No corriente",PATRIMONIO!$B$22,""))</f>
        <v/>
      </c>
      <c r="Y30" s="27" t="str">
        <f>IF(C30="Corriente",PATRIMONIO!$B$9,IF(C30="No corriente",PATRIMONIO!$B$23,""))</f>
        <v/>
      </c>
      <c r="Z30" s="27" t="str">
        <f>IF(C30="Corriente",PATRIMONIO!$B$10,IF(C30="No corriente",PATRIMONIO!$B$24,""))</f>
        <v/>
      </c>
      <c r="AA30" s="27" t="str">
        <f>IF(C30="Corriente",PATRIMONIO!$B$11,IF(C30="No corriente",PATRIMONIO!$B$25,""))</f>
        <v/>
      </c>
      <c r="AB30" s="27" t="str">
        <f>IF(C30="Corriente",PATRIMONIO!$B$12,IF(C30="No corriente",PATRIMONIO!$B$26,""))</f>
        <v/>
      </c>
      <c r="AC30" s="27" t="str">
        <f>IF(C30="Corriente",PATRIMONIO!$B$13,IF(C30="No corriente",PATRIMONIO!$B$27,""))</f>
        <v/>
      </c>
      <c r="AD30" s="27" t="str">
        <f>IF(C30="Corriente",PATRIMONIO!$B$14,IF(C30="No corriente",PATRIMONIO!$B$28,""))</f>
        <v/>
      </c>
      <c r="AE30" s="27" t="str">
        <f>IF(C30="Corriente",PATRIMONIO!$B$15,IF(C30="No corriente",PATRIMONIO!$B$29,""))</f>
        <v/>
      </c>
      <c r="AF30" s="27" t="str">
        <f>IF(C30="Corriente",PATRIMONIO!$B$16,IF(C30="No corriente",PATRIMONIO!$B$30,""))</f>
        <v/>
      </c>
      <c r="AG30" s="27" t="str">
        <f>IF(C30="Corriente",PATRIMONIO!$B$17,IF(C30="No corriente",PATRIMONIO!$B$31,""))</f>
        <v/>
      </c>
      <c r="AH30" s="36" t="str">
        <f>IF(C30="Corriente",PATRIMONIO!$B$18,IF(C30="No corriente",PATRIMONIO!$B$32,""))</f>
        <v/>
      </c>
      <c r="AI30" s="27" t="str">
        <f>IF(PASIVOS!C30="Corriente",PATRIMONIO!$E$8,IF(PASIVOS!C30="No corriente",PATRIMONIO!$E$17,""))</f>
        <v/>
      </c>
      <c r="AJ30" s="27" t="str">
        <f>IF(PASIVOS!C30="Corriente",PATRIMONIO!$E$9,IF(PASIVOS!C30="No corriente",PATRIMONIO!$E$18,""))</f>
        <v/>
      </c>
      <c r="AK30" s="27" t="str">
        <f>IF(PASIVOS!C30="Corriente",PATRIMONIO!$E$10,IF(PASIVOS!C30="No corriente",PATRIMONIO!$E$19,""))</f>
        <v/>
      </c>
      <c r="AL30" s="27" t="str">
        <f>IF(PASIVOS!C30="Corriente",PATRIMONIO!$E$11,IF(PASIVOS!C30="No corriente",PATRIMONIO!$E$20,""))</f>
        <v/>
      </c>
      <c r="AM30" s="36" t="str">
        <f>IF(PASIVOS!C30="Corriente",PATRIMONIO!$E$12,IF(PASIVOS!C30="No corriente",PATRIMONIO!$E$21,""))</f>
        <v/>
      </c>
      <c r="AN30" s="27" t="str">
        <f>IF(PASIVOS!C30="Corriente",PATRIMONIO!$E$13,IF(PASIVOS!C30="No corriente",PATRIMONIO!$E$22,""))</f>
        <v/>
      </c>
      <c r="AO30" s="27" t="str">
        <f>IF(PASIVOS!C30="Corriente","",IF(PASIVOS!C30="No corriente",PATRIMONIO!$E$24,""))</f>
        <v/>
      </c>
      <c r="AP30" s="27"/>
    </row>
    <row r="31" spans="1:42" ht="15.75" customHeight="1" x14ac:dyDescent="0.15">
      <c r="A31" s="26"/>
      <c r="B31" s="37"/>
      <c r="C31" s="38"/>
      <c r="D31" s="38"/>
      <c r="E31" s="39"/>
      <c r="F31" s="40"/>
      <c r="N31" s="26"/>
      <c r="O31" s="26"/>
      <c r="P31" s="26"/>
      <c r="Q31" s="26"/>
      <c r="R31" s="26"/>
      <c r="S31" s="26"/>
      <c r="T31" s="26"/>
      <c r="U31" s="35" t="str">
        <f>IFERROR(IF(F31&gt;0,VLOOKUP(W31,'TASA DE CAMBIO'!A:B,2,0),""),"")</f>
        <v/>
      </c>
      <c r="V31" s="41" t="str">
        <f t="shared" si="0"/>
        <v/>
      </c>
      <c r="W31" s="36" t="str">
        <f>IF(F31&gt;0,CONCATENATE(E31,PATRIMONIO!$C$2),"")</f>
        <v/>
      </c>
      <c r="X31" s="27" t="str">
        <f>IF(C31="Corriente",PATRIMONIO!$B$8,IF(C31="No corriente",PATRIMONIO!$B$22,""))</f>
        <v/>
      </c>
      <c r="Y31" s="27" t="str">
        <f>IF(C31="Corriente",PATRIMONIO!$B$9,IF(C31="No corriente",PATRIMONIO!$B$23,""))</f>
        <v/>
      </c>
      <c r="Z31" s="27" t="str">
        <f>IF(C31="Corriente",PATRIMONIO!$B$10,IF(C31="No corriente",PATRIMONIO!$B$24,""))</f>
        <v/>
      </c>
      <c r="AA31" s="27" t="str">
        <f>IF(C31="Corriente",PATRIMONIO!$B$11,IF(C31="No corriente",PATRIMONIO!$B$25,""))</f>
        <v/>
      </c>
      <c r="AB31" s="27" t="str">
        <f>IF(C31="Corriente",PATRIMONIO!$B$12,IF(C31="No corriente",PATRIMONIO!$B$26,""))</f>
        <v/>
      </c>
      <c r="AC31" s="27" t="str">
        <f>IF(C31="Corriente",PATRIMONIO!$B$13,IF(C31="No corriente",PATRIMONIO!$B$27,""))</f>
        <v/>
      </c>
      <c r="AD31" s="27" t="str">
        <f>IF(C31="Corriente",PATRIMONIO!$B$14,IF(C31="No corriente",PATRIMONIO!$B$28,""))</f>
        <v/>
      </c>
      <c r="AE31" s="27" t="str">
        <f>IF(C31="Corriente",PATRIMONIO!$B$15,IF(C31="No corriente",PATRIMONIO!$B$29,""))</f>
        <v/>
      </c>
      <c r="AF31" s="27" t="str">
        <f>IF(C31="Corriente",PATRIMONIO!$B$16,IF(C31="No corriente",PATRIMONIO!$B$30,""))</f>
        <v/>
      </c>
      <c r="AG31" s="27" t="str">
        <f>IF(C31="Corriente",PATRIMONIO!$B$17,IF(C31="No corriente",PATRIMONIO!$B$31,""))</f>
        <v/>
      </c>
      <c r="AH31" s="36" t="str">
        <f>IF(C31="Corriente",PATRIMONIO!$B$18,IF(C31="No corriente",PATRIMONIO!$B$32,""))</f>
        <v/>
      </c>
      <c r="AI31" s="27" t="str">
        <f>IF(PASIVOS!C31="Corriente",PATRIMONIO!$E$8,IF(PASIVOS!C31="No corriente",PATRIMONIO!$E$17,""))</f>
        <v/>
      </c>
      <c r="AJ31" s="27" t="str">
        <f>IF(PASIVOS!C31="Corriente",PATRIMONIO!$E$9,IF(PASIVOS!C31="No corriente",PATRIMONIO!$E$18,""))</f>
        <v/>
      </c>
      <c r="AK31" s="27" t="str">
        <f>IF(PASIVOS!C31="Corriente",PATRIMONIO!$E$10,IF(PASIVOS!C31="No corriente",PATRIMONIO!$E$19,""))</f>
        <v/>
      </c>
      <c r="AL31" s="27" t="str">
        <f>IF(PASIVOS!C31="Corriente",PATRIMONIO!$E$11,IF(PASIVOS!C31="No corriente",PATRIMONIO!$E$20,""))</f>
        <v/>
      </c>
      <c r="AM31" s="36" t="str">
        <f>IF(PASIVOS!C31="Corriente",PATRIMONIO!$E$12,IF(PASIVOS!C31="No corriente",PATRIMONIO!$E$21,""))</f>
        <v/>
      </c>
      <c r="AN31" s="27" t="str">
        <f>IF(PASIVOS!C31="Corriente",PATRIMONIO!$E$13,IF(PASIVOS!C31="No corriente",PATRIMONIO!$E$22,""))</f>
        <v/>
      </c>
      <c r="AO31" s="27" t="str">
        <f>IF(PASIVOS!C31="Corriente","",IF(PASIVOS!C31="No corriente",PATRIMONIO!$E$24,""))</f>
        <v/>
      </c>
      <c r="AP31" s="27"/>
    </row>
    <row r="32" spans="1:42" ht="15.75" customHeight="1" x14ac:dyDescent="0.15">
      <c r="A32" s="26"/>
      <c r="B32" s="37"/>
      <c r="C32" s="38"/>
      <c r="D32" s="38"/>
      <c r="E32" s="39"/>
      <c r="F32" s="40"/>
      <c r="N32" s="26"/>
      <c r="O32" s="26"/>
      <c r="P32" s="26"/>
      <c r="Q32" s="26"/>
      <c r="R32" s="26"/>
      <c r="S32" s="26"/>
      <c r="T32" s="26"/>
      <c r="U32" s="35" t="str">
        <f>IFERROR(IF(F32&gt;0,VLOOKUP(W32,'TASA DE CAMBIO'!A:B,2,0),""),"")</f>
        <v/>
      </c>
      <c r="V32" s="41" t="str">
        <f t="shared" si="0"/>
        <v/>
      </c>
      <c r="W32" s="36" t="str">
        <f>IF(F32&gt;0,CONCATENATE(E32,PATRIMONIO!$C$2),"")</f>
        <v/>
      </c>
      <c r="X32" s="27" t="str">
        <f>IF(C32="Corriente",PATRIMONIO!$B$8,IF(C32="No corriente",PATRIMONIO!$B$22,""))</f>
        <v/>
      </c>
      <c r="Y32" s="27" t="str">
        <f>IF(C32="Corriente",PATRIMONIO!$B$9,IF(C32="No corriente",PATRIMONIO!$B$23,""))</f>
        <v/>
      </c>
      <c r="Z32" s="27" t="str">
        <f>IF(C32="Corriente",PATRIMONIO!$B$10,IF(C32="No corriente",PATRIMONIO!$B$24,""))</f>
        <v/>
      </c>
      <c r="AA32" s="27" t="str">
        <f>IF(C32="Corriente",PATRIMONIO!$B$11,IF(C32="No corriente",PATRIMONIO!$B$25,""))</f>
        <v/>
      </c>
      <c r="AB32" s="27" t="str">
        <f>IF(C32="Corriente",PATRIMONIO!$B$12,IF(C32="No corriente",PATRIMONIO!$B$26,""))</f>
        <v/>
      </c>
      <c r="AC32" s="27" t="str">
        <f>IF(C32="Corriente",PATRIMONIO!$B$13,IF(C32="No corriente",PATRIMONIO!$B$27,""))</f>
        <v/>
      </c>
      <c r="AD32" s="27" t="str">
        <f>IF(C32="Corriente",PATRIMONIO!$B$14,IF(C32="No corriente",PATRIMONIO!$B$28,""))</f>
        <v/>
      </c>
      <c r="AE32" s="27" t="str">
        <f>IF(C32="Corriente",PATRIMONIO!$B$15,IF(C32="No corriente",PATRIMONIO!$B$29,""))</f>
        <v/>
      </c>
      <c r="AF32" s="27" t="str">
        <f>IF(C32="Corriente",PATRIMONIO!$B$16,IF(C32="No corriente",PATRIMONIO!$B$30,""))</f>
        <v/>
      </c>
      <c r="AG32" s="27" t="str">
        <f>IF(C32="Corriente",PATRIMONIO!$B$17,IF(C32="No corriente",PATRIMONIO!$B$31,""))</f>
        <v/>
      </c>
      <c r="AH32" s="36" t="str">
        <f>IF(C32="Corriente",PATRIMONIO!$B$18,IF(C32="No corriente",PATRIMONIO!$B$32,""))</f>
        <v/>
      </c>
      <c r="AI32" s="27" t="str">
        <f>IF(PASIVOS!C32="Corriente",PATRIMONIO!$E$8,IF(PASIVOS!C32="No corriente",PATRIMONIO!$E$17,""))</f>
        <v/>
      </c>
      <c r="AJ32" s="27" t="str">
        <f>IF(PASIVOS!C32="Corriente",PATRIMONIO!$E$9,IF(PASIVOS!C32="No corriente",PATRIMONIO!$E$18,""))</f>
        <v/>
      </c>
      <c r="AK32" s="27" t="str">
        <f>IF(PASIVOS!C32="Corriente",PATRIMONIO!$E$10,IF(PASIVOS!C32="No corriente",PATRIMONIO!$E$19,""))</f>
        <v/>
      </c>
      <c r="AL32" s="27" t="str">
        <f>IF(PASIVOS!C32="Corriente",PATRIMONIO!$E$11,IF(PASIVOS!C32="No corriente",PATRIMONIO!$E$20,""))</f>
        <v/>
      </c>
      <c r="AM32" s="36" t="str">
        <f>IF(PASIVOS!C32="Corriente",PATRIMONIO!$E$12,IF(PASIVOS!C32="No corriente",PATRIMONIO!$E$21,""))</f>
        <v/>
      </c>
      <c r="AN32" s="27" t="str">
        <f>IF(PASIVOS!C32="Corriente",PATRIMONIO!$E$13,IF(PASIVOS!C32="No corriente",PATRIMONIO!$E$22,""))</f>
        <v/>
      </c>
      <c r="AO32" s="27" t="str">
        <f>IF(PASIVOS!C32="Corriente","",IF(PASIVOS!C32="No corriente",PATRIMONIO!$E$24,""))</f>
        <v/>
      </c>
      <c r="AP32" s="27"/>
    </row>
    <row r="33" spans="1:42" ht="15.75" customHeight="1" x14ac:dyDescent="0.15">
      <c r="A33" s="26"/>
      <c r="B33" s="37"/>
      <c r="C33" s="38"/>
      <c r="D33" s="38"/>
      <c r="E33" s="39"/>
      <c r="F33" s="40"/>
      <c r="N33" s="26"/>
      <c r="O33" s="26"/>
      <c r="P33" s="26"/>
      <c r="Q33" s="26"/>
      <c r="R33" s="26"/>
      <c r="S33" s="26"/>
      <c r="T33" s="26"/>
      <c r="U33" s="35" t="str">
        <f>IFERROR(IF(F33&gt;0,VLOOKUP(W33,'TASA DE CAMBIO'!A:B,2,0),""),"")</f>
        <v/>
      </c>
      <c r="V33" s="41" t="str">
        <f t="shared" si="0"/>
        <v/>
      </c>
      <c r="W33" s="36" t="str">
        <f>IF(F33&gt;0,CONCATENATE(E33,PATRIMONIO!$C$2),"")</f>
        <v/>
      </c>
      <c r="X33" s="27" t="str">
        <f>IF(C33="Corriente",PATRIMONIO!$B$8,IF(C33="No corriente",PATRIMONIO!$B$22,""))</f>
        <v/>
      </c>
      <c r="Y33" s="27" t="str">
        <f>IF(C33="Corriente",PATRIMONIO!$B$9,IF(C33="No corriente",PATRIMONIO!$B$23,""))</f>
        <v/>
      </c>
      <c r="Z33" s="27" t="str">
        <f>IF(C33="Corriente",PATRIMONIO!$B$10,IF(C33="No corriente",PATRIMONIO!$B$24,""))</f>
        <v/>
      </c>
      <c r="AA33" s="27" t="str">
        <f>IF(C33="Corriente",PATRIMONIO!$B$11,IF(C33="No corriente",PATRIMONIO!$B$25,""))</f>
        <v/>
      </c>
      <c r="AB33" s="27" t="str">
        <f>IF(C33="Corriente",PATRIMONIO!$B$12,IF(C33="No corriente",PATRIMONIO!$B$26,""))</f>
        <v/>
      </c>
      <c r="AC33" s="27" t="str">
        <f>IF(C33="Corriente",PATRIMONIO!$B$13,IF(C33="No corriente",PATRIMONIO!$B$27,""))</f>
        <v/>
      </c>
      <c r="AD33" s="27" t="str">
        <f>IF(C33="Corriente",PATRIMONIO!$B$14,IF(C33="No corriente",PATRIMONIO!$B$28,""))</f>
        <v/>
      </c>
      <c r="AE33" s="27" t="str">
        <f>IF(C33="Corriente",PATRIMONIO!$B$15,IF(C33="No corriente",PATRIMONIO!$B$29,""))</f>
        <v/>
      </c>
      <c r="AF33" s="27" t="str">
        <f>IF(C33="Corriente",PATRIMONIO!$B$16,IF(C33="No corriente",PATRIMONIO!$B$30,""))</f>
        <v/>
      </c>
      <c r="AG33" s="27" t="str">
        <f>IF(C33="Corriente",PATRIMONIO!$B$17,IF(C33="No corriente",PATRIMONIO!$B$31,""))</f>
        <v/>
      </c>
      <c r="AH33" s="36" t="str">
        <f>IF(C33="Corriente",PATRIMONIO!$B$18,IF(C33="No corriente",PATRIMONIO!$B$32,""))</f>
        <v/>
      </c>
      <c r="AI33" s="27" t="str">
        <f>IF(PASIVOS!C33="Corriente",PATRIMONIO!$E$8,IF(PASIVOS!C33="No corriente",PATRIMONIO!$E$17,""))</f>
        <v/>
      </c>
      <c r="AJ33" s="27" t="str">
        <f>IF(PASIVOS!C33="Corriente",PATRIMONIO!$E$9,IF(PASIVOS!C33="No corriente",PATRIMONIO!$E$18,""))</f>
        <v/>
      </c>
      <c r="AK33" s="27" t="str">
        <f>IF(PASIVOS!C33="Corriente",PATRIMONIO!$E$10,IF(PASIVOS!C33="No corriente",PATRIMONIO!$E$19,""))</f>
        <v/>
      </c>
      <c r="AL33" s="27" t="str">
        <f>IF(PASIVOS!C33="Corriente",PATRIMONIO!$E$11,IF(PASIVOS!C33="No corriente",PATRIMONIO!$E$20,""))</f>
        <v/>
      </c>
      <c r="AM33" s="36" t="str">
        <f>IF(PASIVOS!C33="Corriente",PATRIMONIO!$E$12,IF(PASIVOS!C33="No corriente",PATRIMONIO!$E$21,""))</f>
        <v/>
      </c>
      <c r="AN33" s="27" t="str">
        <f>IF(PASIVOS!C33="Corriente",PATRIMONIO!$E$13,IF(PASIVOS!C33="No corriente",PATRIMONIO!$E$22,""))</f>
        <v/>
      </c>
      <c r="AO33" s="27" t="str">
        <f>IF(PASIVOS!C33="Corriente","",IF(PASIVOS!C33="No corriente",PATRIMONIO!$E$24,""))</f>
        <v/>
      </c>
      <c r="AP33" s="27"/>
    </row>
    <row r="34" spans="1:42" ht="15.75" customHeight="1" x14ac:dyDescent="0.15">
      <c r="A34" s="26"/>
      <c r="B34" s="37"/>
      <c r="C34" s="38"/>
      <c r="D34" s="38"/>
      <c r="E34" s="39"/>
      <c r="F34" s="40"/>
      <c r="N34" s="26"/>
      <c r="O34" s="26"/>
      <c r="P34" s="26"/>
      <c r="Q34" s="26"/>
      <c r="R34" s="26"/>
      <c r="S34" s="26"/>
      <c r="T34" s="26"/>
      <c r="U34" s="35" t="str">
        <f>IFERROR(IF(F34&gt;0,VLOOKUP(W34,'TASA DE CAMBIO'!A:B,2,0),""),"")</f>
        <v/>
      </c>
      <c r="V34" s="41" t="str">
        <f t="shared" si="0"/>
        <v/>
      </c>
      <c r="W34" s="36" t="str">
        <f>IF(F34&gt;0,CONCATENATE(E34,PATRIMONIO!$C$2),"")</f>
        <v/>
      </c>
      <c r="X34" s="27" t="str">
        <f>IF(C34="Corriente",PATRIMONIO!$B$8,IF(C34="No corriente",PATRIMONIO!$B$22,""))</f>
        <v/>
      </c>
      <c r="Y34" s="27" t="str">
        <f>IF(C34="Corriente",PATRIMONIO!$B$9,IF(C34="No corriente",PATRIMONIO!$B$23,""))</f>
        <v/>
      </c>
      <c r="Z34" s="27" t="str">
        <f>IF(C34="Corriente",PATRIMONIO!$B$10,IF(C34="No corriente",PATRIMONIO!$B$24,""))</f>
        <v/>
      </c>
      <c r="AA34" s="27" t="str">
        <f>IF(C34="Corriente",PATRIMONIO!$B$11,IF(C34="No corriente",PATRIMONIO!$B$25,""))</f>
        <v/>
      </c>
      <c r="AB34" s="27" t="str">
        <f>IF(C34="Corriente",PATRIMONIO!$B$12,IF(C34="No corriente",PATRIMONIO!$B$26,""))</f>
        <v/>
      </c>
      <c r="AC34" s="27" t="str">
        <f>IF(C34="Corriente",PATRIMONIO!$B$13,IF(C34="No corriente",PATRIMONIO!$B$27,""))</f>
        <v/>
      </c>
      <c r="AD34" s="27" t="str">
        <f>IF(C34="Corriente",PATRIMONIO!$B$14,IF(C34="No corriente",PATRIMONIO!$B$28,""))</f>
        <v/>
      </c>
      <c r="AE34" s="27" t="str">
        <f>IF(C34="Corriente",PATRIMONIO!$B$15,IF(C34="No corriente",PATRIMONIO!$B$29,""))</f>
        <v/>
      </c>
      <c r="AF34" s="27" t="str">
        <f>IF(C34="Corriente",PATRIMONIO!$B$16,IF(C34="No corriente",PATRIMONIO!$B$30,""))</f>
        <v/>
      </c>
      <c r="AG34" s="27" t="str">
        <f>IF(C34="Corriente",PATRIMONIO!$B$17,IF(C34="No corriente",PATRIMONIO!$B$31,""))</f>
        <v/>
      </c>
      <c r="AH34" s="36" t="str">
        <f>IF(C34="Corriente",PATRIMONIO!$B$18,IF(C34="No corriente",PATRIMONIO!$B$32,""))</f>
        <v/>
      </c>
      <c r="AI34" s="27" t="str">
        <f>IF(PASIVOS!C34="Corriente",PATRIMONIO!$E$8,IF(PASIVOS!C34="No corriente",PATRIMONIO!$E$17,""))</f>
        <v/>
      </c>
      <c r="AJ34" s="27" t="str">
        <f>IF(PASIVOS!C34="Corriente",PATRIMONIO!$E$9,IF(PASIVOS!C34="No corriente",PATRIMONIO!$E$18,""))</f>
        <v/>
      </c>
      <c r="AK34" s="27" t="str">
        <f>IF(PASIVOS!C34="Corriente",PATRIMONIO!$E$10,IF(PASIVOS!C34="No corriente",PATRIMONIO!$E$19,""))</f>
        <v/>
      </c>
      <c r="AL34" s="27" t="str">
        <f>IF(PASIVOS!C34="Corriente",PATRIMONIO!$E$11,IF(PASIVOS!C34="No corriente",PATRIMONIO!$E$20,""))</f>
        <v/>
      </c>
      <c r="AM34" s="36" t="str">
        <f>IF(PASIVOS!C34="Corriente",PATRIMONIO!$E$12,IF(PASIVOS!C34="No corriente",PATRIMONIO!$E$21,""))</f>
        <v/>
      </c>
      <c r="AN34" s="27" t="str">
        <f>IF(PASIVOS!C34="Corriente",PATRIMONIO!$E$13,IF(PASIVOS!C34="No corriente",PATRIMONIO!$E$22,""))</f>
        <v/>
      </c>
      <c r="AO34" s="27" t="str">
        <f>IF(PASIVOS!C34="Corriente","",IF(PASIVOS!C34="No corriente",PATRIMONIO!$E$24,""))</f>
        <v/>
      </c>
      <c r="AP34" s="27"/>
    </row>
    <row r="35" spans="1:42" ht="15.75" customHeight="1" x14ac:dyDescent="0.15">
      <c r="A35" s="26"/>
      <c r="B35" s="37"/>
      <c r="C35" s="38"/>
      <c r="D35" s="38"/>
      <c r="E35" s="39"/>
      <c r="F35" s="40"/>
      <c r="N35" s="26"/>
      <c r="O35" s="26"/>
      <c r="P35" s="26"/>
      <c r="Q35" s="26"/>
      <c r="R35" s="26"/>
      <c r="S35" s="26"/>
      <c r="T35" s="26"/>
      <c r="U35" s="35" t="str">
        <f>IFERROR(IF(F35&gt;0,VLOOKUP(W35,'TASA DE CAMBIO'!A:B,2,0),""),"")</f>
        <v/>
      </c>
      <c r="V35" s="41" t="str">
        <f t="shared" si="0"/>
        <v/>
      </c>
      <c r="W35" s="36" t="str">
        <f>IF(F35&gt;0,CONCATENATE(E35,PATRIMONIO!$C$2),"")</f>
        <v/>
      </c>
      <c r="X35" s="27" t="str">
        <f>IF(C35="Corriente",PATRIMONIO!$B$8,IF(C35="No corriente",PATRIMONIO!$B$22,""))</f>
        <v/>
      </c>
      <c r="Y35" s="27" t="str">
        <f>IF(C35="Corriente",PATRIMONIO!$B$9,IF(C35="No corriente",PATRIMONIO!$B$23,""))</f>
        <v/>
      </c>
      <c r="Z35" s="27" t="str">
        <f>IF(C35="Corriente",PATRIMONIO!$B$10,IF(C35="No corriente",PATRIMONIO!$B$24,""))</f>
        <v/>
      </c>
      <c r="AA35" s="27" t="str">
        <f>IF(C35="Corriente",PATRIMONIO!$B$11,IF(C35="No corriente",PATRIMONIO!$B$25,""))</f>
        <v/>
      </c>
      <c r="AB35" s="27" t="str">
        <f>IF(C35="Corriente",PATRIMONIO!$B$12,IF(C35="No corriente",PATRIMONIO!$B$26,""))</f>
        <v/>
      </c>
      <c r="AC35" s="27" t="str">
        <f>IF(C35="Corriente",PATRIMONIO!$B$13,IF(C35="No corriente",PATRIMONIO!$B$27,""))</f>
        <v/>
      </c>
      <c r="AD35" s="27" t="str">
        <f>IF(C35="Corriente",PATRIMONIO!$B$14,IF(C35="No corriente",PATRIMONIO!$B$28,""))</f>
        <v/>
      </c>
      <c r="AE35" s="27" t="str">
        <f>IF(C35="Corriente",PATRIMONIO!$B$15,IF(C35="No corriente",PATRIMONIO!$B$29,""))</f>
        <v/>
      </c>
      <c r="AF35" s="27" t="str">
        <f>IF(C35="Corriente",PATRIMONIO!$B$16,IF(C35="No corriente",PATRIMONIO!$B$30,""))</f>
        <v/>
      </c>
      <c r="AG35" s="27" t="str">
        <f>IF(C35="Corriente",PATRIMONIO!$B$17,IF(C35="No corriente",PATRIMONIO!$B$31,""))</f>
        <v/>
      </c>
      <c r="AH35" s="36" t="str">
        <f>IF(C35="Corriente",PATRIMONIO!$B$18,IF(C35="No corriente",PATRIMONIO!$B$32,""))</f>
        <v/>
      </c>
      <c r="AI35" s="27" t="str">
        <f>IF(PASIVOS!C35="Corriente",PATRIMONIO!$E$8,IF(PASIVOS!C35="No corriente",PATRIMONIO!$E$17,""))</f>
        <v/>
      </c>
      <c r="AJ35" s="27" t="str">
        <f>IF(PASIVOS!C35="Corriente",PATRIMONIO!$E$9,IF(PASIVOS!C35="No corriente",PATRIMONIO!$E$18,""))</f>
        <v/>
      </c>
      <c r="AK35" s="27" t="str">
        <f>IF(PASIVOS!C35="Corriente",PATRIMONIO!$E$10,IF(PASIVOS!C35="No corriente",PATRIMONIO!$E$19,""))</f>
        <v/>
      </c>
      <c r="AL35" s="27" t="str">
        <f>IF(PASIVOS!C35="Corriente",PATRIMONIO!$E$11,IF(PASIVOS!C35="No corriente",PATRIMONIO!$E$20,""))</f>
        <v/>
      </c>
      <c r="AM35" s="36" t="str">
        <f>IF(PASIVOS!C35="Corriente",PATRIMONIO!$E$12,IF(PASIVOS!C35="No corriente",PATRIMONIO!$E$21,""))</f>
        <v/>
      </c>
      <c r="AN35" s="27" t="str">
        <f>IF(PASIVOS!C35="Corriente",PATRIMONIO!$E$13,IF(PASIVOS!C35="No corriente",PATRIMONIO!$E$22,""))</f>
        <v/>
      </c>
      <c r="AO35" s="27" t="str">
        <f>IF(PASIVOS!C35="Corriente","",IF(PASIVOS!C35="No corriente",PATRIMONIO!$E$24,""))</f>
        <v/>
      </c>
      <c r="AP35" s="27"/>
    </row>
    <row r="36" spans="1:42" ht="15.75" customHeight="1" x14ac:dyDescent="0.15">
      <c r="A36" s="26"/>
      <c r="B36" s="37"/>
      <c r="C36" s="38"/>
      <c r="D36" s="38"/>
      <c r="E36" s="39"/>
      <c r="F36" s="40"/>
      <c r="N36" s="26"/>
      <c r="O36" s="26"/>
      <c r="P36" s="26"/>
      <c r="Q36" s="26"/>
      <c r="R36" s="26"/>
      <c r="S36" s="26"/>
      <c r="T36" s="26"/>
      <c r="U36" s="35" t="str">
        <f>IFERROR(IF(F36&gt;0,VLOOKUP(W36,'TASA DE CAMBIO'!A:B,2,0),""),"")</f>
        <v/>
      </c>
      <c r="V36" s="41" t="str">
        <f t="shared" si="0"/>
        <v/>
      </c>
      <c r="W36" s="36" t="str">
        <f>IF(F36&gt;0,CONCATENATE(E36,PATRIMONIO!$C$2),"")</f>
        <v/>
      </c>
      <c r="X36" s="27" t="str">
        <f>IF(C36="Corriente",PATRIMONIO!$B$8,IF(C36="No corriente",PATRIMONIO!$B$22,""))</f>
        <v/>
      </c>
      <c r="Y36" s="27" t="str">
        <f>IF(C36="Corriente",PATRIMONIO!$B$9,IF(C36="No corriente",PATRIMONIO!$B$23,""))</f>
        <v/>
      </c>
      <c r="Z36" s="27" t="str">
        <f>IF(C36="Corriente",PATRIMONIO!$B$10,IF(C36="No corriente",PATRIMONIO!$B$24,""))</f>
        <v/>
      </c>
      <c r="AA36" s="27" t="str">
        <f>IF(C36="Corriente",PATRIMONIO!$B$11,IF(C36="No corriente",PATRIMONIO!$B$25,""))</f>
        <v/>
      </c>
      <c r="AB36" s="27" t="str">
        <f>IF(C36="Corriente",PATRIMONIO!$B$12,IF(C36="No corriente",PATRIMONIO!$B$26,""))</f>
        <v/>
      </c>
      <c r="AC36" s="27" t="str">
        <f>IF(C36="Corriente",PATRIMONIO!$B$13,IF(C36="No corriente",PATRIMONIO!$B$27,""))</f>
        <v/>
      </c>
      <c r="AD36" s="27" t="str">
        <f>IF(C36="Corriente",PATRIMONIO!$B$14,IF(C36="No corriente",PATRIMONIO!$B$28,""))</f>
        <v/>
      </c>
      <c r="AE36" s="27" t="str">
        <f>IF(C36="Corriente",PATRIMONIO!$B$15,IF(C36="No corriente",PATRIMONIO!$B$29,""))</f>
        <v/>
      </c>
      <c r="AF36" s="27" t="str">
        <f>IF(C36="Corriente",PATRIMONIO!$B$16,IF(C36="No corriente",PATRIMONIO!$B$30,""))</f>
        <v/>
      </c>
      <c r="AG36" s="27" t="str">
        <f>IF(C36="Corriente",PATRIMONIO!$B$17,IF(C36="No corriente",PATRIMONIO!$B$31,""))</f>
        <v/>
      </c>
      <c r="AH36" s="36" t="str">
        <f>IF(C36="Corriente",PATRIMONIO!$B$18,IF(C36="No corriente",PATRIMONIO!$B$32,""))</f>
        <v/>
      </c>
      <c r="AI36" s="27" t="str">
        <f>IF(PASIVOS!C36="Corriente",PATRIMONIO!$E$8,IF(PASIVOS!C36="No corriente",PATRIMONIO!$E$17,""))</f>
        <v/>
      </c>
      <c r="AJ36" s="27" t="str">
        <f>IF(PASIVOS!C36="Corriente",PATRIMONIO!$E$9,IF(PASIVOS!C36="No corriente",PATRIMONIO!$E$18,""))</f>
        <v/>
      </c>
      <c r="AK36" s="27" t="str">
        <f>IF(PASIVOS!C36="Corriente",PATRIMONIO!$E$10,IF(PASIVOS!C36="No corriente",PATRIMONIO!$E$19,""))</f>
        <v/>
      </c>
      <c r="AL36" s="27" t="str">
        <f>IF(PASIVOS!C36="Corriente",PATRIMONIO!$E$11,IF(PASIVOS!C36="No corriente",PATRIMONIO!$E$20,""))</f>
        <v/>
      </c>
      <c r="AM36" s="36" t="str">
        <f>IF(PASIVOS!C36="Corriente",PATRIMONIO!$E$12,IF(PASIVOS!C36="No corriente",PATRIMONIO!$E$21,""))</f>
        <v/>
      </c>
      <c r="AN36" s="27" t="str">
        <f>IF(PASIVOS!C36="Corriente",PATRIMONIO!$E$13,IF(PASIVOS!C36="No corriente",PATRIMONIO!$E$22,""))</f>
        <v/>
      </c>
      <c r="AO36" s="27" t="str">
        <f>IF(PASIVOS!C36="Corriente","",IF(PASIVOS!C36="No corriente",PATRIMONIO!$E$24,""))</f>
        <v/>
      </c>
      <c r="AP36" s="27"/>
    </row>
    <row r="37" spans="1:42" ht="15.75" customHeight="1" x14ac:dyDescent="0.15">
      <c r="A37" s="26"/>
      <c r="B37" s="37"/>
      <c r="C37" s="38"/>
      <c r="D37" s="38"/>
      <c r="E37" s="39"/>
      <c r="F37" s="40"/>
      <c r="N37" s="26"/>
      <c r="O37" s="26"/>
      <c r="P37" s="26"/>
      <c r="Q37" s="26"/>
      <c r="R37" s="26"/>
      <c r="S37" s="26"/>
      <c r="T37" s="26"/>
      <c r="U37" s="35" t="str">
        <f>IFERROR(IF(F37&gt;0,VLOOKUP(W37,'TASA DE CAMBIO'!A:B,2,0),""),"")</f>
        <v/>
      </c>
      <c r="V37" s="41" t="str">
        <f t="shared" si="0"/>
        <v/>
      </c>
      <c r="W37" s="36" t="str">
        <f>IF(F37&gt;0,CONCATENATE(E37,PATRIMONIO!$C$2),"")</f>
        <v/>
      </c>
      <c r="X37" s="27" t="str">
        <f>IF(C37="Corriente",PATRIMONIO!$B$8,IF(C37="No corriente",PATRIMONIO!$B$22,""))</f>
        <v/>
      </c>
      <c r="Y37" s="27" t="str">
        <f>IF(C37="Corriente",PATRIMONIO!$B$9,IF(C37="No corriente",PATRIMONIO!$B$23,""))</f>
        <v/>
      </c>
      <c r="Z37" s="27" t="str">
        <f>IF(C37="Corriente",PATRIMONIO!$B$10,IF(C37="No corriente",PATRIMONIO!$B$24,""))</f>
        <v/>
      </c>
      <c r="AA37" s="27" t="str">
        <f>IF(C37="Corriente",PATRIMONIO!$B$11,IF(C37="No corriente",PATRIMONIO!$B$25,""))</f>
        <v/>
      </c>
      <c r="AB37" s="27" t="str">
        <f>IF(C37="Corriente",PATRIMONIO!$B$12,IF(C37="No corriente",PATRIMONIO!$B$26,""))</f>
        <v/>
      </c>
      <c r="AC37" s="27" t="str">
        <f>IF(C37="Corriente",PATRIMONIO!$B$13,IF(C37="No corriente",PATRIMONIO!$B$27,""))</f>
        <v/>
      </c>
      <c r="AD37" s="27" t="str">
        <f>IF(C37="Corriente",PATRIMONIO!$B$14,IF(C37="No corriente",PATRIMONIO!$B$28,""))</f>
        <v/>
      </c>
      <c r="AE37" s="27" t="str">
        <f>IF(C37="Corriente",PATRIMONIO!$B$15,IF(C37="No corriente",PATRIMONIO!$B$29,""))</f>
        <v/>
      </c>
      <c r="AF37" s="27" t="str">
        <f>IF(C37="Corriente",PATRIMONIO!$B$16,IF(C37="No corriente",PATRIMONIO!$B$30,""))</f>
        <v/>
      </c>
      <c r="AG37" s="27" t="str">
        <f>IF(C37="Corriente",PATRIMONIO!$B$17,IF(C37="No corriente",PATRIMONIO!$B$31,""))</f>
        <v/>
      </c>
      <c r="AH37" s="36" t="str">
        <f>IF(C37="Corriente",PATRIMONIO!$B$18,IF(C37="No corriente",PATRIMONIO!$B$32,""))</f>
        <v/>
      </c>
      <c r="AI37" s="27" t="str">
        <f>IF(PASIVOS!C37="Corriente",PATRIMONIO!$E$8,IF(PASIVOS!C37="No corriente",PATRIMONIO!$E$17,""))</f>
        <v/>
      </c>
      <c r="AJ37" s="27" t="str">
        <f>IF(PASIVOS!C37="Corriente",PATRIMONIO!$E$9,IF(PASIVOS!C37="No corriente",PATRIMONIO!$E$18,""))</f>
        <v/>
      </c>
      <c r="AK37" s="27" t="str">
        <f>IF(PASIVOS!C37="Corriente",PATRIMONIO!$E$10,IF(PASIVOS!C37="No corriente",PATRIMONIO!$E$19,""))</f>
        <v/>
      </c>
      <c r="AL37" s="27" t="str">
        <f>IF(PASIVOS!C37="Corriente",PATRIMONIO!$E$11,IF(PASIVOS!C37="No corriente",PATRIMONIO!$E$20,""))</f>
        <v/>
      </c>
      <c r="AM37" s="36" t="str">
        <f>IF(PASIVOS!C37="Corriente",PATRIMONIO!$E$12,IF(PASIVOS!C37="No corriente",PATRIMONIO!$E$21,""))</f>
        <v/>
      </c>
      <c r="AN37" s="27" t="str">
        <f>IF(PASIVOS!C37="Corriente",PATRIMONIO!$E$13,IF(PASIVOS!C37="No corriente",PATRIMONIO!$E$22,""))</f>
        <v/>
      </c>
      <c r="AO37" s="27" t="str">
        <f>IF(PASIVOS!C37="Corriente","",IF(PASIVOS!C37="No corriente",PATRIMONIO!$E$24,""))</f>
        <v/>
      </c>
      <c r="AP37" s="27"/>
    </row>
    <row r="38" spans="1:42" ht="15.75" customHeight="1" x14ac:dyDescent="0.15">
      <c r="A38" s="26"/>
      <c r="B38" s="37"/>
      <c r="C38" s="38"/>
      <c r="D38" s="38"/>
      <c r="E38" s="39"/>
      <c r="F38" s="40"/>
      <c r="N38" s="26"/>
      <c r="O38" s="26"/>
      <c r="P38" s="26"/>
      <c r="Q38" s="26"/>
      <c r="R38" s="26"/>
      <c r="S38" s="26"/>
      <c r="T38" s="26"/>
      <c r="U38" s="35" t="str">
        <f>IFERROR(IF(F38&gt;0,VLOOKUP(W38,'TASA DE CAMBIO'!A:B,2,0),""),"")</f>
        <v/>
      </c>
      <c r="V38" s="41" t="str">
        <f t="shared" si="0"/>
        <v/>
      </c>
      <c r="W38" s="36" t="str">
        <f>IF(F38&gt;0,CONCATENATE(E38,PATRIMONIO!$C$2),"")</f>
        <v/>
      </c>
      <c r="X38" s="27" t="str">
        <f>IF(C38="Corriente",PATRIMONIO!$B$8,IF(C38="No corriente",PATRIMONIO!$B$22,""))</f>
        <v/>
      </c>
      <c r="Y38" s="27" t="str">
        <f>IF(C38="Corriente",PATRIMONIO!$B$9,IF(C38="No corriente",PATRIMONIO!$B$23,""))</f>
        <v/>
      </c>
      <c r="Z38" s="27" t="str">
        <f>IF(C38="Corriente",PATRIMONIO!$B$10,IF(C38="No corriente",PATRIMONIO!$B$24,""))</f>
        <v/>
      </c>
      <c r="AA38" s="27" t="str">
        <f>IF(C38="Corriente",PATRIMONIO!$B$11,IF(C38="No corriente",PATRIMONIO!$B$25,""))</f>
        <v/>
      </c>
      <c r="AB38" s="27" t="str">
        <f>IF(C38="Corriente",PATRIMONIO!$B$12,IF(C38="No corriente",PATRIMONIO!$B$26,""))</f>
        <v/>
      </c>
      <c r="AC38" s="27" t="str">
        <f>IF(C38="Corriente",PATRIMONIO!$B$13,IF(C38="No corriente",PATRIMONIO!$B$27,""))</f>
        <v/>
      </c>
      <c r="AD38" s="27" t="str">
        <f>IF(C38="Corriente",PATRIMONIO!$B$14,IF(C38="No corriente",PATRIMONIO!$B$28,""))</f>
        <v/>
      </c>
      <c r="AE38" s="27" t="str">
        <f>IF(C38="Corriente",PATRIMONIO!$B$15,IF(C38="No corriente",PATRIMONIO!$B$29,""))</f>
        <v/>
      </c>
      <c r="AF38" s="27" t="str">
        <f>IF(C38="Corriente",PATRIMONIO!$B$16,IF(C38="No corriente",PATRIMONIO!$B$30,""))</f>
        <v/>
      </c>
      <c r="AG38" s="27" t="str">
        <f>IF(C38="Corriente",PATRIMONIO!$B$17,IF(C38="No corriente",PATRIMONIO!$B$31,""))</f>
        <v/>
      </c>
      <c r="AH38" s="36" t="str">
        <f>IF(C38="Corriente",PATRIMONIO!$B$18,IF(C38="No corriente",PATRIMONIO!$B$32,""))</f>
        <v/>
      </c>
      <c r="AI38" s="27" t="str">
        <f>IF(PASIVOS!C38="Corriente",PATRIMONIO!$E$8,IF(PASIVOS!C38="No corriente",PATRIMONIO!$E$17,""))</f>
        <v/>
      </c>
      <c r="AJ38" s="27" t="str">
        <f>IF(PASIVOS!C38="Corriente",PATRIMONIO!$E$9,IF(PASIVOS!C38="No corriente",PATRIMONIO!$E$18,""))</f>
        <v/>
      </c>
      <c r="AK38" s="27" t="str">
        <f>IF(PASIVOS!C38="Corriente",PATRIMONIO!$E$10,IF(PASIVOS!C38="No corriente",PATRIMONIO!$E$19,""))</f>
        <v/>
      </c>
      <c r="AL38" s="27" t="str">
        <f>IF(PASIVOS!C38="Corriente",PATRIMONIO!$E$11,IF(PASIVOS!C38="No corriente",PATRIMONIO!$E$20,""))</f>
        <v/>
      </c>
      <c r="AM38" s="36" t="str">
        <f>IF(PASIVOS!C38="Corriente",PATRIMONIO!$E$12,IF(PASIVOS!C38="No corriente",PATRIMONIO!$E$21,""))</f>
        <v/>
      </c>
      <c r="AN38" s="27" t="str">
        <f>IF(PASIVOS!C38="Corriente",PATRIMONIO!$E$13,IF(PASIVOS!C38="No corriente",PATRIMONIO!$E$22,""))</f>
        <v/>
      </c>
      <c r="AO38" s="27" t="str">
        <f>IF(PASIVOS!C38="Corriente","",IF(PASIVOS!C38="No corriente",PATRIMONIO!$E$24,""))</f>
        <v/>
      </c>
      <c r="AP38" s="27"/>
    </row>
    <row r="39" spans="1:42" ht="15.75" customHeight="1" x14ac:dyDescent="0.15">
      <c r="A39" s="26"/>
      <c r="B39" s="37"/>
      <c r="C39" s="38"/>
      <c r="D39" s="38"/>
      <c r="E39" s="39"/>
      <c r="F39" s="40"/>
      <c r="N39" s="26"/>
      <c r="O39" s="26"/>
      <c r="P39" s="26"/>
      <c r="Q39" s="26"/>
      <c r="R39" s="26"/>
      <c r="S39" s="26"/>
      <c r="T39" s="26"/>
      <c r="U39" s="35" t="str">
        <f>IFERROR(IF(F39&gt;0,VLOOKUP(W39,'TASA DE CAMBIO'!A:B,2,0),""),"")</f>
        <v/>
      </c>
      <c r="V39" s="41" t="str">
        <f t="shared" si="0"/>
        <v/>
      </c>
      <c r="W39" s="36" t="str">
        <f>IF(F39&gt;0,CONCATENATE(E39,PATRIMONIO!$C$2),"")</f>
        <v/>
      </c>
      <c r="X39" s="27" t="str">
        <f>IF(C39="Corriente",PATRIMONIO!$B$8,IF(C39="No corriente",PATRIMONIO!$B$22,""))</f>
        <v/>
      </c>
      <c r="Y39" s="27" t="str">
        <f>IF(C39="Corriente",PATRIMONIO!$B$9,IF(C39="No corriente",PATRIMONIO!$B$23,""))</f>
        <v/>
      </c>
      <c r="Z39" s="27" t="str">
        <f>IF(C39="Corriente",PATRIMONIO!$B$10,IF(C39="No corriente",PATRIMONIO!$B$24,""))</f>
        <v/>
      </c>
      <c r="AA39" s="27" t="str">
        <f>IF(C39="Corriente",PATRIMONIO!$B$11,IF(C39="No corriente",PATRIMONIO!$B$25,""))</f>
        <v/>
      </c>
      <c r="AB39" s="27" t="str">
        <f>IF(C39="Corriente",PATRIMONIO!$B$12,IF(C39="No corriente",PATRIMONIO!$B$26,""))</f>
        <v/>
      </c>
      <c r="AC39" s="27" t="str">
        <f>IF(C39="Corriente",PATRIMONIO!$B$13,IF(C39="No corriente",PATRIMONIO!$B$27,""))</f>
        <v/>
      </c>
      <c r="AD39" s="27" t="str">
        <f>IF(C39="Corriente",PATRIMONIO!$B$14,IF(C39="No corriente",PATRIMONIO!$B$28,""))</f>
        <v/>
      </c>
      <c r="AE39" s="27" t="str">
        <f>IF(C39="Corriente",PATRIMONIO!$B$15,IF(C39="No corriente",PATRIMONIO!$B$29,""))</f>
        <v/>
      </c>
      <c r="AF39" s="27" t="str">
        <f>IF(C39="Corriente",PATRIMONIO!$B$16,IF(C39="No corriente",PATRIMONIO!$B$30,""))</f>
        <v/>
      </c>
      <c r="AG39" s="27" t="str">
        <f>IF(C39="Corriente",PATRIMONIO!$B$17,IF(C39="No corriente",PATRIMONIO!$B$31,""))</f>
        <v/>
      </c>
      <c r="AH39" s="36" t="str">
        <f>IF(C39="Corriente",PATRIMONIO!$B$18,IF(C39="No corriente",PATRIMONIO!$B$32,""))</f>
        <v/>
      </c>
      <c r="AI39" s="27" t="str">
        <f>IF(PASIVOS!C39="Corriente",PATRIMONIO!$E$8,IF(PASIVOS!C39="No corriente",PATRIMONIO!$E$17,""))</f>
        <v/>
      </c>
      <c r="AJ39" s="27" t="str">
        <f>IF(PASIVOS!C39="Corriente",PATRIMONIO!$E$9,IF(PASIVOS!C39="No corriente",PATRIMONIO!$E$18,""))</f>
        <v/>
      </c>
      <c r="AK39" s="27" t="str">
        <f>IF(PASIVOS!C39="Corriente",PATRIMONIO!$E$10,IF(PASIVOS!C39="No corriente",PATRIMONIO!$E$19,""))</f>
        <v/>
      </c>
      <c r="AL39" s="27" t="str">
        <f>IF(PASIVOS!C39="Corriente",PATRIMONIO!$E$11,IF(PASIVOS!C39="No corriente",PATRIMONIO!$E$20,""))</f>
        <v/>
      </c>
      <c r="AM39" s="36" t="str">
        <f>IF(PASIVOS!C39="Corriente",PATRIMONIO!$E$12,IF(PASIVOS!C39="No corriente",PATRIMONIO!$E$21,""))</f>
        <v/>
      </c>
      <c r="AN39" s="27" t="str">
        <f>IF(PASIVOS!C39="Corriente",PATRIMONIO!$E$13,IF(PASIVOS!C39="No corriente",PATRIMONIO!$E$22,""))</f>
        <v/>
      </c>
      <c r="AO39" s="27" t="str">
        <f>IF(PASIVOS!C39="Corriente","",IF(PASIVOS!C39="No corriente",PATRIMONIO!$E$24,""))</f>
        <v/>
      </c>
      <c r="AP39" s="27"/>
    </row>
    <row r="40" spans="1:42" ht="15.75" customHeight="1" x14ac:dyDescent="0.15">
      <c r="A40" s="26"/>
      <c r="B40" s="37"/>
      <c r="C40" s="38"/>
      <c r="D40" s="38"/>
      <c r="E40" s="39"/>
      <c r="F40" s="40"/>
      <c r="N40" s="26"/>
      <c r="O40" s="26"/>
      <c r="P40" s="26"/>
      <c r="Q40" s="26"/>
      <c r="R40" s="26"/>
      <c r="S40" s="26"/>
      <c r="T40" s="26"/>
      <c r="U40" s="35" t="str">
        <f>IFERROR(IF(F40&gt;0,VLOOKUP(W40,'TASA DE CAMBIO'!A:B,2,0),""),"")</f>
        <v/>
      </c>
      <c r="V40" s="41" t="str">
        <f t="shared" si="0"/>
        <v/>
      </c>
      <c r="W40" s="36" t="str">
        <f>IF(F40&gt;0,CONCATENATE(E40,PATRIMONIO!$C$2),"")</f>
        <v/>
      </c>
      <c r="X40" s="27" t="str">
        <f>IF(C40="Corriente",PATRIMONIO!$B$8,IF(C40="No corriente",PATRIMONIO!$B$22,""))</f>
        <v/>
      </c>
      <c r="Y40" s="27" t="str">
        <f>IF(C40="Corriente",PATRIMONIO!$B$9,IF(C40="No corriente",PATRIMONIO!$B$23,""))</f>
        <v/>
      </c>
      <c r="Z40" s="27" t="str">
        <f>IF(C40="Corriente",PATRIMONIO!$B$10,IF(C40="No corriente",PATRIMONIO!$B$24,""))</f>
        <v/>
      </c>
      <c r="AA40" s="27" t="str">
        <f>IF(C40="Corriente",PATRIMONIO!$B$11,IF(C40="No corriente",PATRIMONIO!$B$25,""))</f>
        <v/>
      </c>
      <c r="AB40" s="27" t="str">
        <f>IF(C40="Corriente",PATRIMONIO!$B$12,IF(C40="No corriente",PATRIMONIO!$B$26,""))</f>
        <v/>
      </c>
      <c r="AC40" s="27" t="str">
        <f>IF(C40="Corriente",PATRIMONIO!$B$13,IF(C40="No corriente",PATRIMONIO!$B$27,""))</f>
        <v/>
      </c>
      <c r="AD40" s="27" t="str">
        <f>IF(C40="Corriente",PATRIMONIO!$B$14,IF(C40="No corriente",PATRIMONIO!$B$28,""))</f>
        <v/>
      </c>
      <c r="AE40" s="27" t="str">
        <f>IF(C40="Corriente",PATRIMONIO!$B$15,IF(C40="No corriente",PATRIMONIO!$B$29,""))</f>
        <v/>
      </c>
      <c r="AF40" s="27" t="str">
        <f>IF(C40="Corriente",PATRIMONIO!$B$16,IF(C40="No corriente",PATRIMONIO!$B$30,""))</f>
        <v/>
      </c>
      <c r="AG40" s="27" t="str">
        <f>IF(C40="Corriente",PATRIMONIO!$B$17,IF(C40="No corriente",PATRIMONIO!$B$31,""))</f>
        <v/>
      </c>
      <c r="AH40" s="36" t="str">
        <f>IF(C40="Corriente",PATRIMONIO!$B$18,IF(C40="No corriente",PATRIMONIO!$B$32,""))</f>
        <v/>
      </c>
      <c r="AI40" s="27" t="str">
        <f>IF(PASIVOS!C40="Corriente",PATRIMONIO!$E$8,IF(PASIVOS!C40="No corriente",PATRIMONIO!$E$17,""))</f>
        <v/>
      </c>
      <c r="AJ40" s="27" t="str">
        <f>IF(PASIVOS!C40="Corriente",PATRIMONIO!$E$9,IF(PASIVOS!C40="No corriente",PATRIMONIO!$E$18,""))</f>
        <v/>
      </c>
      <c r="AK40" s="27" t="str">
        <f>IF(PASIVOS!C40="Corriente",PATRIMONIO!$E$10,IF(PASIVOS!C40="No corriente",PATRIMONIO!$E$19,""))</f>
        <v/>
      </c>
      <c r="AL40" s="27" t="str">
        <f>IF(PASIVOS!C40="Corriente",PATRIMONIO!$E$11,IF(PASIVOS!C40="No corriente",PATRIMONIO!$E$20,""))</f>
        <v/>
      </c>
      <c r="AM40" s="36" t="str">
        <f>IF(PASIVOS!C40="Corriente",PATRIMONIO!$E$12,IF(PASIVOS!C40="No corriente",PATRIMONIO!$E$21,""))</f>
        <v/>
      </c>
      <c r="AN40" s="27" t="str">
        <f>IF(PASIVOS!C40="Corriente",PATRIMONIO!$E$13,IF(PASIVOS!C40="No corriente",PATRIMONIO!$E$22,""))</f>
        <v/>
      </c>
      <c r="AO40" s="27" t="str">
        <f>IF(PASIVOS!C40="Corriente","",IF(PASIVOS!C40="No corriente",PATRIMONIO!$E$24,""))</f>
        <v/>
      </c>
      <c r="AP40" s="27"/>
    </row>
    <row r="41" spans="1:42" ht="15.75" customHeight="1" x14ac:dyDescent="0.15">
      <c r="A41" s="26"/>
      <c r="B41" s="37"/>
      <c r="C41" s="38"/>
      <c r="D41" s="38"/>
      <c r="E41" s="39"/>
      <c r="F41" s="40"/>
      <c r="N41" s="26"/>
      <c r="O41" s="26"/>
      <c r="P41" s="26"/>
      <c r="Q41" s="26"/>
      <c r="R41" s="26"/>
      <c r="S41" s="26"/>
      <c r="T41" s="26"/>
      <c r="U41" s="35" t="str">
        <f>IFERROR(IF(F41&gt;0,VLOOKUP(W41,'TASA DE CAMBIO'!A:B,2,0),""),"")</f>
        <v/>
      </c>
      <c r="V41" s="41" t="str">
        <f t="shared" si="0"/>
        <v/>
      </c>
      <c r="W41" s="36" t="str">
        <f>IF(F41&gt;0,CONCATENATE(E41,PATRIMONIO!$C$2),"")</f>
        <v/>
      </c>
      <c r="X41" s="27" t="str">
        <f>IF(C41="Corriente",PATRIMONIO!$B$8,IF(C41="No corriente",PATRIMONIO!$B$22,""))</f>
        <v/>
      </c>
      <c r="Y41" s="27" t="str">
        <f>IF(C41="Corriente",PATRIMONIO!$B$9,IF(C41="No corriente",PATRIMONIO!$B$23,""))</f>
        <v/>
      </c>
      <c r="Z41" s="27" t="str">
        <f>IF(C41="Corriente",PATRIMONIO!$B$10,IF(C41="No corriente",PATRIMONIO!$B$24,""))</f>
        <v/>
      </c>
      <c r="AA41" s="27" t="str">
        <f>IF(C41="Corriente",PATRIMONIO!$B$11,IF(C41="No corriente",PATRIMONIO!$B$25,""))</f>
        <v/>
      </c>
      <c r="AB41" s="27" t="str">
        <f>IF(C41="Corriente",PATRIMONIO!$B$12,IF(C41="No corriente",PATRIMONIO!$B$26,""))</f>
        <v/>
      </c>
      <c r="AC41" s="27" t="str">
        <f>IF(C41="Corriente",PATRIMONIO!$B$13,IF(C41="No corriente",PATRIMONIO!$B$27,""))</f>
        <v/>
      </c>
      <c r="AD41" s="27" t="str">
        <f>IF(C41="Corriente",PATRIMONIO!$B$14,IF(C41="No corriente",PATRIMONIO!$B$28,""))</f>
        <v/>
      </c>
      <c r="AE41" s="27" t="str">
        <f>IF(C41="Corriente",PATRIMONIO!$B$15,IF(C41="No corriente",PATRIMONIO!$B$29,""))</f>
        <v/>
      </c>
      <c r="AF41" s="27" t="str">
        <f>IF(C41="Corriente",PATRIMONIO!$B$16,IF(C41="No corriente",PATRIMONIO!$B$30,""))</f>
        <v/>
      </c>
      <c r="AG41" s="27" t="str">
        <f>IF(C41="Corriente",PATRIMONIO!$B$17,IF(C41="No corriente",PATRIMONIO!$B$31,""))</f>
        <v/>
      </c>
      <c r="AH41" s="36" t="str">
        <f>IF(C41="Corriente",PATRIMONIO!$B$18,IF(C41="No corriente",PATRIMONIO!$B$32,""))</f>
        <v/>
      </c>
      <c r="AI41" s="27" t="str">
        <f>IF(PASIVOS!C41="Corriente",PATRIMONIO!$E$8,IF(PASIVOS!C41="No corriente",PATRIMONIO!$E$17,""))</f>
        <v/>
      </c>
      <c r="AJ41" s="27" t="str">
        <f>IF(PASIVOS!C41="Corriente",PATRIMONIO!$E$9,IF(PASIVOS!C41="No corriente",PATRIMONIO!$E$18,""))</f>
        <v/>
      </c>
      <c r="AK41" s="27" t="str">
        <f>IF(PASIVOS!C41="Corriente",PATRIMONIO!$E$10,IF(PASIVOS!C41="No corriente",PATRIMONIO!$E$19,""))</f>
        <v/>
      </c>
      <c r="AL41" s="27" t="str">
        <f>IF(PASIVOS!C41="Corriente",PATRIMONIO!$E$11,IF(PASIVOS!C41="No corriente",PATRIMONIO!$E$20,""))</f>
        <v/>
      </c>
      <c r="AM41" s="36" t="str">
        <f>IF(PASIVOS!C41="Corriente",PATRIMONIO!$E$12,IF(PASIVOS!C41="No corriente",PATRIMONIO!$E$21,""))</f>
        <v/>
      </c>
      <c r="AN41" s="27" t="str">
        <f>IF(PASIVOS!C41="Corriente",PATRIMONIO!$E$13,IF(PASIVOS!C41="No corriente",PATRIMONIO!$E$22,""))</f>
        <v/>
      </c>
      <c r="AO41" s="27" t="str">
        <f>IF(PASIVOS!C41="Corriente","",IF(PASIVOS!C41="No corriente",PATRIMONIO!$E$24,""))</f>
        <v/>
      </c>
      <c r="AP41" s="27"/>
    </row>
    <row r="42" spans="1:42" ht="15.75" customHeight="1" x14ac:dyDescent="0.15">
      <c r="A42" s="26"/>
      <c r="B42" s="37"/>
      <c r="C42" s="38"/>
      <c r="D42" s="38"/>
      <c r="E42" s="39"/>
      <c r="F42" s="40"/>
      <c r="N42" s="26"/>
      <c r="O42" s="26"/>
      <c r="P42" s="26"/>
      <c r="Q42" s="26"/>
      <c r="R42" s="26"/>
      <c r="S42" s="26"/>
      <c r="T42" s="26"/>
      <c r="U42" s="35" t="str">
        <f>IFERROR(IF(F42&gt;0,VLOOKUP(W42,'TASA DE CAMBIO'!A:B,2,0),""),"")</f>
        <v/>
      </c>
      <c r="V42" s="41" t="str">
        <f t="shared" si="0"/>
        <v/>
      </c>
      <c r="W42" s="36" t="str">
        <f>IF(F42&gt;0,CONCATENATE(E42,PATRIMONIO!$C$2),"")</f>
        <v/>
      </c>
      <c r="X42" s="27" t="str">
        <f>IF(C42="Corriente",PATRIMONIO!$B$8,IF(C42="No corriente",PATRIMONIO!$B$22,""))</f>
        <v/>
      </c>
      <c r="Y42" s="27" t="str">
        <f>IF(C42="Corriente",PATRIMONIO!$B$9,IF(C42="No corriente",PATRIMONIO!$B$23,""))</f>
        <v/>
      </c>
      <c r="Z42" s="27" t="str">
        <f>IF(C42="Corriente",PATRIMONIO!$B$10,IF(C42="No corriente",PATRIMONIO!$B$24,""))</f>
        <v/>
      </c>
      <c r="AA42" s="27" t="str">
        <f>IF(C42="Corriente",PATRIMONIO!$B$11,IF(C42="No corriente",PATRIMONIO!$B$25,""))</f>
        <v/>
      </c>
      <c r="AB42" s="27" t="str">
        <f>IF(C42="Corriente",PATRIMONIO!$B$12,IF(C42="No corriente",PATRIMONIO!$B$26,""))</f>
        <v/>
      </c>
      <c r="AC42" s="27" t="str">
        <f>IF(C42="Corriente",PATRIMONIO!$B$13,IF(C42="No corriente",PATRIMONIO!$B$27,""))</f>
        <v/>
      </c>
      <c r="AD42" s="27" t="str">
        <f>IF(C42="Corriente",PATRIMONIO!$B$14,IF(C42="No corriente",PATRIMONIO!$B$28,""))</f>
        <v/>
      </c>
      <c r="AE42" s="27" t="str">
        <f>IF(C42="Corriente",PATRIMONIO!$B$15,IF(C42="No corriente",PATRIMONIO!$B$29,""))</f>
        <v/>
      </c>
      <c r="AF42" s="27" t="str">
        <f>IF(C42="Corriente",PATRIMONIO!$B$16,IF(C42="No corriente",PATRIMONIO!$B$30,""))</f>
        <v/>
      </c>
      <c r="AG42" s="27" t="str">
        <f>IF(C42="Corriente",PATRIMONIO!$B$17,IF(C42="No corriente",PATRIMONIO!$B$31,""))</f>
        <v/>
      </c>
      <c r="AH42" s="36" t="str">
        <f>IF(C42="Corriente",PATRIMONIO!$B$18,IF(C42="No corriente",PATRIMONIO!$B$32,""))</f>
        <v/>
      </c>
      <c r="AI42" s="27" t="str">
        <f>IF(PASIVOS!C42="Corriente",PATRIMONIO!$E$8,IF(PASIVOS!C42="No corriente",PATRIMONIO!$E$17,""))</f>
        <v/>
      </c>
      <c r="AJ42" s="27" t="str">
        <f>IF(PASIVOS!C42="Corriente",PATRIMONIO!$E$9,IF(PASIVOS!C42="No corriente",PATRIMONIO!$E$18,""))</f>
        <v/>
      </c>
      <c r="AK42" s="27" t="str">
        <f>IF(PASIVOS!C42="Corriente",PATRIMONIO!$E$10,IF(PASIVOS!C42="No corriente",PATRIMONIO!$E$19,""))</f>
        <v/>
      </c>
      <c r="AL42" s="27" t="str">
        <f>IF(PASIVOS!C42="Corriente",PATRIMONIO!$E$11,IF(PASIVOS!C42="No corriente",PATRIMONIO!$E$20,""))</f>
        <v/>
      </c>
      <c r="AM42" s="36" t="str">
        <f>IF(PASIVOS!C42="Corriente",PATRIMONIO!$E$12,IF(PASIVOS!C42="No corriente",PATRIMONIO!$E$21,""))</f>
        <v/>
      </c>
      <c r="AN42" s="27" t="str">
        <f>IF(PASIVOS!C42="Corriente",PATRIMONIO!$E$13,IF(PASIVOS!C42="No corriente",PATRIMONIO!$E$22,""))</f>
        <v/>
      </c>
      <c r="AO42" s="27" t="str">
        <f>IF(PASIVOS!C42="Corriente","",IF(PASIVOS!C42="No corriente",PATRIMONIO!$E$24,""))</f>
        <v/>
      </c>
      <c r="AP42" s="27"/>
    </row>
    <row r="43" spans="1:42" ht="15.75" customHeight="1" x14ac:dyDescent="0.15">
      <c r="A43" s="26"/>
      <c r="B43" s="37"/>
      <c r="C43" s="38"/>
      <c r="D43" s="38"/>
      <c r="E43" s="39"/>
      <c r="F43" s="40"/>
      <c r="N43" s="26"/>
      <c r="O43" s="26"/>
      <c r="P43" s="26"/>
      <c r="Q43" s="26"/>
      <c r="R43" s="26"/>
      <c r="S43" s="26"/>
      <c r="T43" s="26"/>
      <c r="U43" s="35" t="str">
        <f>IFERROR(IF(F43&gt;0,VLOOKUP(W43,'TASA DE CAMBIO'!A:B,2,0),""),"")</f>
        <v/>
      </c>
      <c r="V43" s="41" t="str">
        <f t="shared" si="0"/>
        <v/>
      </c>
      <c r="W43" s="36" t="str">
        <f>IF(F43&gt;0,CONCATENATE(E43,PATRIMONIO!$C$2),"")</f>
        <v/>
      </c>
      <c r="X43" s="27" t="str">
        <f>IF(C43="Corriente",PATRIMONIO!$B$8,IF(C43="No corriente",PATRIMONIO!$B$22,""))</f>
        <v/>
      </c>
      <c r="Y43" s="27" t="str">
        <f>IF(C43="Corriente",PATRIMONIO!$B$9,IF(C43="No corriente",PATRIMONIO!$B$23,""))</f>
        <v/>
      </c>
      <c r="Z43" s="27" t="str">
        <f>IF(C43="Corriente",PATRIMONIO!$B$10,IF(C43="No corriente",PATRIMONIO!$B$24,""))</f>
        <v/>
      </c>
      <c r="AA43" s="27" t="str">
        <f>IF(C43="Corriente",PATRIMONIO!$B$11,IF(C43="No corriente",PATRIMONIO!$B$25,""))</f>
        <v/>
      </c>
      <c r="AB43" s="27" t="str">
        <f>IF(C43="Corriente",PATRIMONIO!$B$12,IF(C43="No corriente",PATRIMONIO!$B$26,""))</f>
        <v/>
      </c>
      <c r="AC43" s="27" t="str">
        <f>IF(C43="Corriente",PATRIMONIO!$B$13,IF(C43="No corriente",PATRIMONIO!$B$27,""))</f>
        <v/>
      </c>
      <c r="AD43" s="27" t="str">
        <f>IF(C43="Corriente",PATRIMONIO!$B$14,IF(C43="No corriente",PATRIMONIO!$B$28,""))</f>
        <v/>
      </c>
      <c r="AE43" s="27" t="str">
        <f>IF(C43="Corriente",PATRIMONIO!$B$15,IF(C43="No corriente",PATRIMONIO!$B$29,""))</f>
        <v/>
      </c>
      <c r="AF43" s="27" t="str">
        <f>IF(C43="Corriente",PATRIMONIO!$B$16,IF(C43="No corriente",PATRIMONIO!$B$30,""))</f>
        <v/>
      </c>
      <c r="AG43" s="27" t="str">
        <f>IF(C43="Corriente",PATRIMONIO!$B$17,IF(C43="No corriente",PATRIMONIO!$B$31,""))</f>
        <v/>
      </c>
      <c r="AH43" s="36" t="str">
        <f>IF(C43="Corriente",PATRIMONIO!$B$18,IF(C43="No corriente",PATRIMONIO!$B$32,""))</f>
        <v/>
      </c>
      <c r="AI43" s="27" t="str">
        <f>IF(PASIVOS!C43="Corriente",PATRIMONIO!$E$8,IF(PASIVOS!C43="No corriente",PATRIMONIO!$E$17,""))</f>
        <v/>
      </c>
      <c r="AJ43" s="27" t="str">
        <f>IF(PASIVOS!C43="Corriente",PATRIMONIO!$E$9,IF(PASIVOS!C43="No corriente",PATRIMONIO!$E$18,""))</f>
        <v/>
      </c>
      <c r="AK43" s="27" t="str">
        <f>IF(PASIVOS!C43="Corriente",PATRIMONIO!$E$10,IF(PASIVOS!C43="No corriente",PATRIMONIO!$E$19,""))</f>
        <v/>
      </c>
      <c r="AL43" s="27" t="str">
        <f>IF(PASIVOS!C43="Corriente",PATRIMONIO!$E$11,IF(PASIVOS!C43="No corriente",PATRIMONIO!$E$20,""))</f>
        <v/>
      </c>
      <c r="AM43" s="36" t="str">
        <f>IF(PASIVOS!C43="Corriente",PATRIMONIO!$E$12,IF(PASIVOS!C43="No corriente",PATRIMONIO!$E$21,""))</f>
        <v/>
      </c>
      <c r="AN43" s="27" t="str">
        <f>IF(PASIVOS!C43="Corriente",PATRIMONIO!$E$13,IF(PASIVOS!C43="No corriente",PATRIMONIO!$E$22,""))</f>
        <v/>
      </c>
      <c r="AO43" s="27" t="str">
        <f>IF(PASIVOS!C43="Corriente","",IF(PASIVOS!C43="No corriente",PATRIMONIO!$E$24,""))</f>
        <v/>
      </c>
      <c r="AP43" s="27"/>
    </row>
    <row r="44" spans="1:42" ht="15.75" customHeight="1" x14ac:dyDescent="0.15">
      <c r="A44" s="26"/>
      <c r="B44" s="37"/>
      <c r="C44" s="38"/>
      <c r="D44" s="38"/>
      <c r="E44" s="39"/>
      <c r="F44" s="40"/>
      <c r="N44" s="26"/>
      <c r="O44" s="26"/>
      <c r="P44" s="26"/>
      <c r="Q44" s="26"/>
      <c r="R44" s="26"/>
      <c r="S44" s="26"/>
      <c r="T44" s="26"/>
      <c r="U44" s="35" t="str">
        <f>IFERROR(IF(F44&gt;0,VLOOKUP(W44,'TASA DE CAMBIO'!A:B,2,0),""),"")</f>
        <v/>
      </c>
      <c r="V44" s="41" t="str">
        <f t="shared" si="0"/>
        <v/>
      </c>
      <c r="W44" s="36" t="str">
        <f>IF(F44&gt;0,CONCATENATE(E44,PATRIMONIO!$C$2),"")</f>
        <v/>
      </c>
      <c r="X44" s="27" t="str">
        <f>IF(C44="Corriente",PATRIMONIO!$B$8,IF(C44="No corriente",PATRIMONIO!$B$22,""))</f>
        <v/>
      </c>
      <c r="Y44" s="27" t="str">
        <f>IF(C44="Corriente",PATRIMONIO!$B$9,IF(C44="No corriente",PATRIMONIO!$B$23,""))</f>
        <v/>
      </c>
      <c r="Z44" s="27" t="str">
        <f>IF(C44="Corriente",PATRIMONIO!$B$10,IF(C44="No corriente",PATRIMONIO!$B$24,""))</f>
        <v/>
      </c>
      <c r="AA44" s="27" t="str">
        <f>IF(C44="Corriente",PATRIMONIO!$B$11,IF(C44="No corriente",PATRIMONIO!$B$25,""))</f>
        <v/>
      </c>
      <c r="AB44" s="27" t="str">
        <f>IF(C44="Corriente",PATRIMONIO!$B$12,IF(C44="No corriente",PATRIMONIO!$B$26,""))</f>
        <v/>
      </c>
      <c r="AC44" s="27" t="str">
        <f>IF(C44="Corriente",PATRIMONIO!$B$13,IF(C44="No corriente",PATRIMONIO!$B$27,""))</f>
        <v/>
      </c>
      <c r="AD44" s="27" t="str">
        <f>IF(C44="Corriente",PATRIMONIO!$B$14,IF(C44="No corriente",PATRIMONIO!$B$28,""))</f>
        <v/>
      </c>
      <c r="AE44" s="27" t="str">
        <f>IF(C44="Corriente",PATRIMONIO!$B$15,IF(C44="No corriente",PATRIMONIO!$B$29,""))</f>
        <v/>
      </c>
      <c r="AF44" s="27" t="str">
        <f>IF(C44="Corriente",PATRIMONIO!$B$16,IF(C44="No corriente",PATRIMONIO!$B$30,""))</f>
        <v/>
      </c>
      <c r="AG44" s="27" t="str">
        <f>IF(C44="Corriente",PATRIMONIO!$B$17,IF(C44="No corriente",PATRIMONIO!$B$31,""))</f>
        <v/>
      </c>
      <c r="AH44" s="36" t="str">
        <f>IF(C44="Corriente",PATRIMONIO!$B$18,IF(C44="No corriente",PATRIMONIO!$B$32,""))</f>
        <v/>
      </c>
      <c r="AI44" s="27" t="str">
        <f>IF(PASIVOS!C44="Corriente",PATRIMONIO!$E$8,IF(PASIVOS!C44="No corriente",PATRIMONIO!$E$17,""))</f>
        <v/>
      </c>
      <c r="AJ44" s="27" t="str">
        <f>IF(PASIVOS!C44="Corriente",PATRIMONIO!$E$9,IF(PASIVOS!C44="No corriente",PATRIMONIO!$E$18,""))</f>
        <v/>
      </c>
      <c r="AK44" s="27" t="str">
        <f>IF(PASIVOS!C44="Corriente",PATRIMONIO!$E$10,IF(PASIVOS!C44="No corriente",PATRIMONIO!$E$19,""))</f>
        <v/>
      </c>
      <c r="AL44" s="27" t="str">
        <f>IF(PASIVOS!C44="Corriente",PATRIMONIO!$E$11,IF(PASIVOS!C44="No corriente",PATRIMONIO!$E$20,""))</f>
        <v/>
      </c>
      <c r="AM44" s="36" t="str">
        <f>IF(PASIVOS!C44="Corriente",PATRIMONIO!$E$12,IF(PASIVOS!C44="No corriente",PATRIMONIO!$E$21,""))</f>
        <v/>
      </c>
      <c r="AN44" s="27" t="str">
        <f>IF(PASIVOS!C44="Corriente",PATRIMONIO!$E$13,IF(PASIVOS!C44="No corriente",PATRIMONIO!$E$22,""))</f>
        <v/>
      </c>
      <c r="AO44" s="27" t="str">
        <f>IF(PASIVOS!C44="Corriente","",IF(PASIVOS!C44="No corriente",PATRIMONIO!$E$24,""))</f>
        <v/>
      </c>
      <c r="AP44" s="27"/>
    </row>
    <row r="45" spans="1:42" ht="15.75" customHeight="1" x14ac:dyDescent="0.15">
      <c r="A45" s="26"/>
      <c r="B45" s="37"/>
      <c r="C45" s="38"/>
      <c r="D45" s="38"/>
      <c r="E45" s="39"/>
      <c r="F45" s="40"/>
      <c r="N45" s="26"/>
      <c r="O45" s="26"/>
      <c r="P45" s="26"/>
      <c r="Q45" s="26"/>
      <c r="R45" s="26"/>
      <c r="S45" s="26"/>
      <c r="T45" s="26"/>
      <c r="U45" s="35" t="str">
        <f>IFERROR(IF(F45&gt;0,VLOOKUP(W45,'TASA DE CAMBIO'!A:B,2,0),""),"")</f>
        <v/>
      </c>
      <c r="V45" s="41" t="str">
        <f t="shared" si="0"/>
        <v/>
      </c>
      <c r="W45" s="36" t="str">
        <f>IF(F45&gt;0,CONCATENATE(E45,PATRIMONIO!$C$2),"")</f>
        <v/>
      </c>
      <c r="X45" s="27" t="str">
        <f>IF(C45="Corriente",PATRIMONIO!$B$8,IF(C45="No corriente",PATRIMONIO!$B$22,""))</f>
        <v/>
      </c>
      <c r="Y45" s="27" t="str">
        <f>IF(C45="Corriente",PATRIMONIO!$B$9,IF(C45="No corriente",PATRIMONIO!$B$23,""))</f>
        <v/>
      </c>
      <c r="Z45" s="27" t="str">
        <f>IF(C45="Corriente",PATRIMONIO!$B$10,IF(C45="No corriente",PATRIMONIO!$B$24,""))</f>
        <v/>
      </c>
      <c r="AA45" s="27" t="str">
        <f>IF(C45="Corriente",PATRIMONIO!$B$11,IF(C45="No corriente",PATRIMONIO!$B$25,""))</f>
        <v/>
      </c>
      <c r="AB45" s="27" t="str">
        <f>IF(C45="Corriente",PATRIMONIO!$B$12,IF(C45="No corriente",PATRIMONIO!$B$26,""))</f>
        <v/>
      </c>
      <c r="AC45" s="27" t="str">
        <f>IF(C45="Corriente",PATRIMONIO!$B$13,IF(C45="No corriente",PATRIMONIO!$B$27,""))</f>
        <v/>
      </c>
      <c r="AD45" s="27" t="str">
        <f>IF(C45="Corriente",PATRIMONIO!$B$14,IF(C45="No corriente",PATRIMONIO!$B$28,""))</f>
        <v/>
      </c>
      <c r="AE45" s="27" t="str">
        <f>IF(C45="Corriente",PATRIMONIO!$B$15,IF(C45="No corriente",PATRIMONIO!$B$29,""))</f>
        <v/>
      </c>
      <c r="AF45" s="27" t="str">
        <f>IF(C45="Corriente",PATRIMONIO!$B$16,IF(C45="No corriente",PATRIMONIO!$B$30,""))</f>
        <v/>
      </c>
      <c r="AG45" s="27" t="str">
        <f>IF(C45="Corriente",PATRIMONIO!$B$17,IF(C45="No corriente",PATRIMONIO!$B$31,""))</f>
        <v/>
      </c>
      <c r="AH45" s="36" t="str">
        <f>IF(C45="Corriente",PATRIMONIO!$B$18,IF(C45="No corriente",PATRIMONIO!$B$32,""))</f>
        <v/>
      </c>
      <c r="AI45" s="27" t="str">
        <f>IF(PASIVOS!C45="Corriente",PATRIMONIO!$E$8,IF(PASIVOS!C45="No corriente",PATRIMONIO!$E$17,""))</f>
        <v/>
      </c>
      <c r="AJ45" s="27" t="str">
        <f>IF(PASIVOS!C45="Corriente",PATRIMONIO!$E$9,IF(PASIVOS!C45="No corriente",PATRIMONIO!$E$18,""))</f>
        <v/>
      </c>
      <c r="AK45" s="27" t="str">
        <f>IF(PASIVOS!C45="Corriente",PATRIMONIO!$E$10,IF(PASIVOS!C45="No corriente",PATRIMONIO!$E$19,""))</f>
        <v/>
      </c>
      <c r="AL45" s="27" t="str">
        <f>IF(PASIVOS!C45="Corriente",PATRIMONIO!$E$11,IF(PASIVOS!C45="No corriente",PATRIMONIO!$E$20,""))</f>
        <v/>
      </c>
      <c r="AM45" s="36" t="str">
        <f>IF(PASIVOS!C45="Corriente",PATRIMONIO!$E$12,IF(PASIVOS!C45="No corriente",PATRIMONIO!$E$21,""))</f>
        <v/>
      </c>
      <c r="AN45" s="27" t="str">
        <f>IF(PASIVOS!C45="Corriente",PATRIMONIO!$E$13,IF(PASIVOS!C45="No corriente",PATRIMONIO!$E$22,""))</f>
        <v/>
      </c>
      <c r="AO45" s="27" t="str">
        <f>IF(PASIVOS!C45="Corriente","",IF(PASIVOS!C45="No corriente",PATRIMONIO!$E$24,""))</f>
        <v/>
      </c>
      <c r="AP45" s="27"/>
    </row>
    <row r="46" spans="1:42" ht="15.75" customHeight="1" x14ac:dyDescent="0.15">
      <c r="A46" s="26"/>
      <c r="B46" s="37"/>
      <c r="C46" s="38"/>
      <c r="D46" s="38"/>
      <c r="E46" s="39"/>
      <c r="F46" s="40"/>
      <c r="N46" s="26"/>
      <c r="O46" s="26"/>
      <c r="P46" s="26"/>
      <c r="Q46" s="26"/>
      <c r="R46" s="26"/>
      <c r="S46" s="26"/>
      <c r="T46" s="26"/>
      <c r="U46" s="35" t="str">
        <f>IFERROR(IF(F46&gt;0,VLOOKUP(W46,'TASA DE CAMBIO'!A:B,2,0),""),"")</f>
        <v/>
      </c>
      <c r="V46" s="41" t="str">
        <f t="shared" si="0"/>
        <v/>
      </c>
      <c r="W46" s="36" t="str">
        <f>IF(F46&gt;0,CONCATENATE(E46,PATRIMONIO!$C$2),"")</f>
        <v/>
      </c>
      <c r="X46" s="27" t="str">
        <f>IF(C46="Corriente",PATRIMONIO!$B$8,IF(C46="No corriente",PATRIMONIO!$B$22,""))</f>
        <v/>
      </c>
      <c r="Y46" s="27" t="str">
        <f>IF(C46="Corriente",PATRIMONIO!$B$9,IF(C46="No corriente",PATRIMONIO!$B$23,""))</f>
        <v/>
      </c>
      <c r="Z46" s="27" t="str">
        <f>IF(C46="Corriente",PATRIMONIO!$B$10,IF(C46="No corriente",PATRIMONIO!$B$24,""))</f>
        <v/>
      </c>
      <c r="AA46" s="27" t="str">
        <f>IF(C46="Corriente",PATRIMONIO!$B$11,IF(C46="No corriente",PATRIMONIO!$B$25,""))</f>
        <v/>
      </c>
      <c r="AB46" s="27" t="str">
        <f>IF(C46="Corriente",PATRIMONIO!$B$12,IF(C46="No corriente",PATRIMONIO!$B$26,""))</f>
        <v/>
      </c>
      <c r="AC46" s="27" t="str">
        <f>IF(C46="Corriente",PATRIMONIO!$B$13,IF(C46="No corriente",PATRIMONIO!$B$27,""))</f>
        <v/>
      </c>
      <c r="AD46" s="27" t="str">
        <f>IF(C46="Corriente",PATRIMONIO!$B$14,IF(C46="No corriente",PATRIMONIO!$B$28,""))</f>
        <v/>
      </c>
      <c r="AE46" s="27" t="str">
        <f>IF(C46="Corriente",PATRIMONIO!$B$15,IF(C46="No corriente",PATRIMONIO!$B$29,""))</f>
        <v/>
      </c>
      <c r="AF46" s="27" t="str">
        <f>IF(C46="Corriente",PATRIMONIO!$B$16,IF(C46="No corriente",PATRIMONIO!$B$30,""))</f>
        <v/>
      </c>
      <c r="AG46" s="27" t="str">
        <f>IF(C46="Corriente",PATRIMONIO!$B$17,IF(C46="No corriente",PATRIMONIO!$B$31,""))</f>
        <v/>
      </c>
      <c r="AH46" s="36" t="str">
        <f>IF(C46="Corriente",PATRIMONIO!$B$18,IF(C46="No corriente",PATRIMONIO!$B$32,""))</f>
        <v/>
      </c>
      <c r="AI46" s="27" t="str">
        <f>IF(PASIVOS!C46="Corriente",PATRIMONIO!$E$8,IF(PASIVOS!C46="No corriente",PATRIMONIO!$E$17,""))</f>
        <v/>
      </c>
      <c r="AJ46" s="27" t="str">
        <f>IF(PASIVOS!C46="Corriente",PATRIMONIO!$E$9,IF(PASIVOS!C46="No corriente",PATRIMONIO!$E$18,""))</f>
        <v/>
      </c>
      <c r="AK46" s="27" t="str">
        <f>IF(PASIVOS!C46="Corriente",PATRIMONIO!$E$10,IF(PASIVOS!C46="No corriente",PATRIMONIO!$E$19,""))</f>
        <v/>
      </c>
      <c r="AL46" s="27" t="str">
        <f>IF(PASIVOS!C46="Corriente",PATRIMONIO!$E$11,IF(PASIVOS!C46="No corriente",PATRIMONIO!$E$20,""))</f>
        <v/>
      </c>
      <c r="AM46" s="36" t="str">
        <f>IF(PASIVOS!C46="Corriente",PATRIMONIO!$E$12,IF(PASIVOS!C46="No corriente",PATRIMONIO!$E$21,""))</f>
        <v/>
      </c>
      <c r="AN46" s="27" t="str">
        <f>IF(PASIVOS!C46="Corriente",PATRIMONIO!$E$13,IF(PASIVOS!C46="No corriente",PATRIMONIO!$E$22,""))</f>
        <v/>
      </c>
      <c r="AO46" s="27" t="str">
        <f>IF(PASIVOS!C46="Corriente","",IF(PASIVOS!C46="No corriente",PATRIMONIO!$E$24,""))</f>
        <v/>
      </c>
      <c r="AP46" s="27"/>
    </row>
    <row r="47" spans="1:42" ht="15.75" customHeight="1" x14ac:dyDescent="0.15">
      <c r="A47" s="26"/>
      <c r="B47" s="37"/>
      <c r="C47" s="38"/>
      <c r="D47" s="38"/>
      <c r="E47" s="39"/>
      <c r="F47" s="40"/>
      <c r="N47" s="26"/>
      <c r="O47" s="26"/>
      <c r="P47" s="26"/>
      <c r="Q47" s="26"/>
      <c r="R47" s="26"/>
      <c r="S47" s="26"/>
      <c r="T47" s="26"/>
      <c r="U47" s="35" t="str">
        <f>IFERROR(IF(F47&gt;0,VLOOKUP(W47,'TASA DE CAMBIO'!A:B,2,0),""),"")</f>
        <v/>
      </c>
      <c r="V47" s="41" t="str">
        <f t="shared" si="0"/>
        <v/>
      </c>
      <c r="W47" s="36" t="str">
        <f>IF(F47&gt;0,CONCATENATE(E47,PATRIMONIO!$C$2),"")</f>
        <v/>
      </c>
      <c r="X47" s="27" t="str">
        <f>IF(C47="Corriente",PATRIMONIO!$B$8,IF(C47="No corriente",PATRIMONIO!$B$22,""))</f>
        <v/>
      </c>
      <c r="Y47" s="27" t="str">
        <f>IF(C47="Corriente",PATRIMONIO!$B$9,IF(C47="No corriente",PATRIMONIO!$B$23,""))</f>
        <v/>
      </c>
      <c r="Z47" s="27" t="str">
        <f>IF(C47="Corriente",PATRIMONIO!$B$10,IF(C47="No corriente",PATRIMONIO!$B$24,""))</f>
        <v/>
      </c>
      <c r="AA47" s="27" t="str">
        <f>IF(C47="Corriente",PATRIMONIO!$B$11,IF(C47="No corriente",PATRIMONIO!$B$25,""))</f>
        <v/>
      </c>
      <c r="AB47" s="27" t="str">
        <f>IF(C47="Corriente",PATRIMONIO!$B$12,IF(C47="No corriente",PATRIMONIO!$B$26,""))</f>
        <v/>
      </c>
      <c r="AC47" s="27" t="str">
        <f>IF(C47="Corriente",PATRIMONIO!$B$13,IF(C47="No corriente",PATRIMONIO!$B$27,""))</f>
        <v/>
      </c>
      <c r="AD47" s="27" t="str">
        <f>IF(C47="Corriente",PATRIMONIO!$B$14,IF(C47="No corriente",PATRIMONIO!$B$28,""))</f>
        <v/>
      </c>
      <c r="AE47" s="27" t="str">
        <f>IF(C47="Corriente",PATRIMONIO!$B$15,IF(C47="No corriente",PATRIMONIO!$B$29,""))</f>
        <v/>
      </c>
      <c r="AF47" s="27" t="str">
        <f>IF(C47="Corriente",PATRIMONIO!$B$16,IF(C47="No corriente",PATRIMONIO!$B$30,""))</f>
        <v/>
      </c>
      <c r="AG47" s="27" t="str">
        <f>IF(C47="Corriente",PATRIMONIO!$B$17,IF(C47="No corriente",PATRIMONIO!$B$31,""))</f>
        <v/>
      </c>
      <c r="AH47" s="36" t="str">
        <f>IF(C47="Corriente",PATRIMONIO!$B$18,IF(C47="No corriente",PATRIMONIO!$B$32,""))</f>
        <v/>
      </c>
      <c r="AI47" s="27" t="str">
        <f>IF(PASIVOS!C47="Corriente",PATRIMONIO!$E$8,IF(PASIVOS!C47="No corriente",PATRIMONIO!$E$17,""))</f>
        <v/>
      </c>
      <c r="AJ47" s="27" t="str">
        <f>IF(PASIVOS!C47="Corriente",PATRIMONIO!$E$9,IF(PASIVOS!C47="No corriente",PATRIMONIO!$E$18,""))</f>
        <v/>
      </c>
      <c r="AK47" s="27" t="str">
        <f>IF(PASIVOS!C47="Corriente",PATRIMONIO!$E$10,IF(PASIVOS!C47="No corriente",PATRIMONIO!$E$19,""))</f>
        <v/>
      </c>
      <c r="AL47" s="27" t="str">
        <f>IF(PASIVOS!C47="Corriente",PATRIMONIO!$E$11,IF(PASIVOS!C47="No corriente",PATRIMONIO!$E$20,""))</f>
        <v/>
      </c>
      <c r="AM47" s="36" t="str">
        <f>IF(PASIVOS!C47="Corriente",PATRIMONIO!$E$12,IF(PASIVOS!C47="No corriente",PATRIMONIO!$E$21,""))</f>
        <v/>
      </c>
      <c r="AN47" s="27" t="str">
        <f>IF(PASIVOS!C47="Corriente",PATRIMONIO!$E$13,IF(PASIVOS!C47="No corriente",PATRIMONIO!$E$22,""))</f>
        <v/>
      </c>
      <c r="AO47" s="27" t="str">
        <f>IF(PASIVOS!C47="Corriente","",IF(PASIVOS!C47="No corriente",PATRIMONIO!$E$24,""))</f>
        <v/>
      </c>
      <c r="AP47" s="27"/>
    </row>
    <row r="48" spans="1:42" ht="13" x14ac:dyDescent="0.15">
      <c r="A48" s="26"/>
      <c r="B48" s="37"/>
      <c r="C48" s="38"/>
      <c r="D48" s="38"/>
      <c r="E48" s="39"/>
      <c r="F48" s="40"/>
      <c r="N48" s="26"/>
      <c r="O48" s="26"/>
      <c r="P48" s="26"/>
      <c r="Q48" s="26"/>
      <c r="R48" s="26"/>
      <c r="S48" s="26"/>
      <c r="T48" s="26"/>
      <c r="U48" s="35" t="str">
        <f>IFERROR(IF(F48&gt;0,VLOOKUP(W48,'TASA DE CAMBIO'!A:B,2,0),""),"")</f>
        <v/>
      </c>
      <c r="V48" s="41" t="str">
        <f t="shared" si="0"/>
        <v/>
      </c>
      <c r="W48" s="36" t="str">
        <f>IF(F48&gt;0,CONCATENATE(E48,PATRIMONIO!$C$2),"")</f>
        <v/>
      </c>
      <c r="X48" s="27" t="str">
        <f>IF(C48="Corriente",PATRIMONIO!$B$8,IF(C48="No corriente",PATRIMONIO!$B$22,""))</f>
        <v/>
      </c>
      <c r="Y48" s="27" t="str">
        <f>IF(C48="Corriente",PATRIMONIO!$B$9,IF(C48="No corriente",PATRIMONIO!$B$23,""))</f>
        <v/>
      </c>
      <c r="Z48" s="27" t="str">
        <f>IF(C48="Corriente",PATRIMONIO!$B$10,IF(C48="No corriente",PATRIMONIO!$B$24,""))</f>
        <v/>
      </c>
      <c r="AA48" s="27" t="str">
        <f>IF(C48="Corriente",PATRIMONIO!$B$11,IF(C48="No corriente",PATRIMONIO!$B$25,""))</f>
        <v/>
      </c>
      <c r="AB48" s="27" t="str">
        <f>IF(C48="Corriente",PATRIMONIO!$B$12,IF(C48="No corriente",PATRIMONIO!$B$26,""))</f>
        <v/>
      </c>
      <c r="AC48" s="27" t="str">
        <f>IF(C48="Corriente",PATRIMONIO!$B$13,IF(C48="No corriente",PATRIMONIO!$B$27,""))</f>
        <v/>
      </c>
      <c r="AD48" s="27" t="str">
        <f>IF(C48="Corriente",PATRIMONIO!$B$14,IF(C48="No corriente",PATRIMONIO!$B$28,""))</f>
        <v/>
      </c>
      <c r="AE48" s="27" t="str">
        <f>IF(C48="Corriente",PATRIMONIO!$B$15,IF(C48="No corriente",PATRIMONIO!$B$29,""))</f>
        <v/>
      </c>
      <c r="AF48" s="27" t="str">
        <f>IF(C48="Corriente",PATRIMONIO!$B$16,IF(C48="No corriente",PATRIMONIO!$B$30,""))</f>
        <v/>
      </c>
      <c r="AG48" s="27" t="str">
        <f>IF(C48="Corriente",PATRIMONIO!$B$17,IF(C48="No corriente",PATRIMONIO!$B$31,""))</f>
        <v/>
      </c>
      <c r="AH48" s="36" t="str">
        <f>IF(C48="Corriente",PATRIMONIO!$B$18,IF(C48="No corriente",PATRIMONIO!$B$32,""))</f>
        <v/>
      </c>
      <c r="AI48" s="27" t="str">
        <f>IF(PASIVOS!C48="Corriente",PATRIMONIO!$E$8,IF(PASIVOS!C48="No corriente",PATRIMONIO!$E$17,""))</f>
        <v/>
      </c>
      <c r="AJ48" s="27" t="str">
        <f>IF(PASIVOS!C48="Corriente",PATRIMONIO!$E$9,IF(PASIVOS!C48="No corriente",PATRIMONIO!$E$18,""))</f>
        <v/>
      </c>
      <c r="AK48" s="27" t="str">
        <f>IF(PASIVOS!C48="Corriente",PATRIMONIO!$E$10,IF(PASIVOS!C48="No corriente",PATRIMONIO!$E$19,""))</f>
        <v/>
      </c>
      <c r="AL48" s="27" t="str">
        <f>IF(PASIVOS!C48="Corriente",PATRIMONIO!$E$11,IF(PASIVOS!C48="No corriente",PATRIMONIO!$E$20,""))</f>
        <v/>
      </c>
      <c r="AM48" s="36" t="str">
        <f>IF(PASIVOS!C48="Corriente",PATRIMONIO!$E$12,IF(PASIVOS!C48="No corriente",PATRIMONIO!$E$21,""))</f>
        <v/>
      </c>
      <c r="AN48" s="27" t="str">
        <f>IF(PASIVOS!C48="Corriente",PATRIMONIO!$E$13,IF(PASIVOS!C48="No corriente",PATRIMONIO!$E$22,""))</f>
        <v/>
      </c>
      <c r="AO48" s="27" t="str">
        <f>IF(PASIVOS!C48="Corriente","",IF(PASIVOS!C48="No corriente",PATRIMONIO!$E$24,""))</f>
        <v/>
      </c>
      <c r="AP48" s="27"/>
    </row>
    <row r="49" spans="1:42" ht="13" x14ac:dyDescent="0.15">
      <c r="A49" s="26"/>
      <c r="B49" s="37"/>
      <c r="C49" s="38"/>
      <c r="D49" s="38"/>
      <c r="E49" s="39"/>
      <c r="F49" s="40"/>
      <c r="N49" s="26"/>
      <c r="O49" s="26"/>
      <c r="P49" s="26"/>
      <c r="Q49" s="26"/>
      <c r="R49" s="26"/>
      <c r="S49" s="26"/>
      <c r="T49" s="26"/>
      <c r="U49" s="35" t="str">
        <f>IFERROR(IF(F49&gt;0,VLOOKUP(W49,'TASA DE CAMBIO'!A:B,2,0),""),"")</f>
        <v/>
      </c>
      <c r="V49" s="41" t="str">
        <f t="shared" si="0"/>
        <v/>
      </c>
      <c r="W49" s="36" t="str">
        <f>IF(F49&gt;0,CONCATENATE(E49,PATRIMONIO!$C$2),"")</f>
        <v/>
      </c>
      <c r="X49" s="27" t="str">
        <f>IF(C49="Corriente",PATRIMONIO!$B$8,IF(C49="No corriente",PATRIMONIO!$B$22,""))</f>
        <v/>
      </c>
      <c r="Y49" s="27" t="str">
        <f>IF(C49="Corriente",PATRIMONIO!$B$9,IF(C49="No corriente",PATRIMONIO!$B$23,""))</f>
        <v/>
      </c>
      <c r="Z49" s="27" t="str">
        <f>IF(C49="Corriente",PATRIMONIO!$B$10,IF(C49="No corriente",PATRIMONIO!$B$24,""))</f>
        <v/>
      </c>
      <c r="AA49" s="27" t="str">
        <f>IF(C49="Corriente",PATRIMONIO!$B$11,IF(C49="No corriente",PATRIMONIO!$B$25,""))</f>
        <v/>
      </c>
      <c r="AB49" s="27" t="str">
        <f>IF(C49="Corriente",PATRIMONIO!$B$12,IF(C49="No corriente",PATRIMONIO!$B$26,""))</f>
        <v/>
      </c>
      <c r="AC49" s="27" t="str">
        <f>IF(C49="Corriente",PATRIMONIO!$B$13,IF(C49="No corriente",PATRIMONIO!$B$27,""))</f>
        <v/>
      </c>
      <c r="AD49" s="27" t="str">
        <f>IF(C49="Corriente",PATRIMONIO!$B$14,IF(C49="No corriente",PATRIMONIO!$B$28,""))</f>
        <v/>
      </c>
      <c r="AE49" s="27" t="str">
        <f>IF(C49="Corriente",PATRIMONIO!$B$15,IF(C49="No corriente",PATRIMONIO!$B$29,""))</f>
        <v/>
      </c>
      <c r="AF49" s="27" t="str">
        <f>IF(C49="Corriente",PATRIMONIO!$B$16,IF(C49="No corriente",PATRIMONIO!$B$30,""))</f>
        <v/>
      </c>
      <c r="AG49" s="27" t="str">
        <f>IF(C49="Corriente",PATRIMONIO!$B$17,IF(C49="No corriente",PATRIMONIO!$B$31,""))</f>
        <v/>
      </c>
      <c r="AH49" s="36" t="str">
        <f>IF(C49="Corriente",PATRIMONIO!$B$18,IF(C49="No corriente",PATRIMONIO!$B$32,""))</f>
        <v/>
      </c>
      <c r="AI49" s="27" t="str">
        <f>IF(PASIVOS!C49="Corriente",PATRIMONIO!$E$8,IF(PASIVOS!C49="No corriente",PATRIMONIO!$E$17,""))</f>
        <v/>
      </c>
      <c r="AJ49" s="27" t="str">
        <f>IF(PASIVOS!C49="Corriente",PATRIMONIO!$E$9,IF(PASIVOS!C49="No corriente",PATRIMONIO!$E$18,""))</f>
        <v/>
      </c>
      <c r="AK49" s="27" t="str">
        <f>IF(PASIVOS!C49="Corriente",PATRIMONIO!$E$10,IF(PASIVOS!C49="No corriente",PATRIMONIO!$E$19,""))</f>
        <v/>
      </c>
      <c r="AL49" s="27" t="str">
        <f>IF(PASIVOS!C49="Corriente",PATRIMONIO!$E$11,IF(PASIVOS!C49="No corriente",PATRIMONIO!$E$20,""))</f>
        <v/>
      </c>
      <c r="AM49" s="36" t="str">
        <f>IF(PASIVOS!C49="Corriente",PATRIMONIO!$E$12,IF(PASIVOS!C49="No corriente",PATRIMONIO!$E$21,""))</f>
        <v/>
      </c>
      <c r="AN49" s="27" t="str">
        <f>IF(PASIVOS!C49="Corriente",PATRIMONIO!$E$13,IF(PASIVOS!C49="No corriente",PATRIMONIO!$E$22,""))</f>
        <v/>
      </c>
      <c r="AO49" s="27" t="str">
        <f>IF(PASIVOS!C49="Corriente","",IF(PASIVOS!C49="No corriente",PATRIMONIO!$E$24,""))</f>
        <v/>
      </c>
      <c r="AP49" s="27"/>
    </row>
    <row r="50" spans="1:42" ht="13" x14ac:dyDescent="0.15">
      <c r="A50" s="26"/>
      <c r="B50" s="42"/>
      <c r="C50" s="43"/>
      <c r="D50" s="43"/>
      <c r="E50" s="44"/>
      <c r="F50" s="45"/>
      <c r="N50" s="26"/>
      <c r="O50" s="26"/>
      <c r="P50" s="26"/>
      <c r="Q50" s="26"/>
      <c r="R50" s="26"/>
      <c r="S50" s="26"/>
      <c r="T50" s="26"/>
      <c r="U50" s="35" t="str">
        <f>IFERROR(IF(F50&gt;0,VLOOKUP(W50,'TASA DE CAMBIO'!A:B,2,0),""),"")</f>
        <v/>
      </c>
      <c r="V50" s="41" t="str">
        <f t="shared" si="0"/>
        <v/>
      </c>
      <c r="W50" s="36" t="str">
        <f>IF(F50&gt;0,CONCATENATE(E50,PATRIMONIO!$C$2),"")</f>
        <v/>
      </c>
      <c r="X50" s="27" t="str">
        <f>IF(C50="Corriente",PATRIMONIO!$B$8,IF(C50="No corriente",PATRIMONIO!$B$22,""))</f>
        <v/>
      </c>
      <c r="Y50" s="27" t="str">
        <f>IF(C50="Corriente",PATRIMONIO!$B$9,IF(C50="No corriente",PATRIMONIO!$B$23,""))</f>
        <v/>
      </c>
      <c r="Z50" s="27" t="str">
        <f>IF(C50="Corriente",PATRIMONIO!$B$10,IF(C50="No corriente",PATRIMONIO!$B$24,""))</f>
        <v/>
      </c>
      <c r="AA50" s="27" t="str">
        <f>IF(C50="Corriente",PATRIMONIO!$B$11,IF(C50="No corriente",PATRIMONIO!$B$25,""))</f>
        <v/>
      </c>
      <c r="AB50" s="27" t="str">
        <f>IF(C50="Corriente",PATRIMONIO!$B$12,IF(C50="No corriente",PATRIMONIO!$B$26,""))</f>
        <v/>
      </c>
      <c r="AC50" s="27" t="str">
        <f>IF(C50="Corriente",PATRIMONIO!$B$13,IF(C50="No corriente",PATRIMONIO!$B$27,""))</f>
        <v/>
      </c>
      <c r="AD50" s="27" t="str">
        <f>IF(C50="Corriente",PATRIMONIO!$B$14,IF(C50="No corriente",PATRIMONIO!$B$28,""))</f>
        <v/>
      </c>
      <c r="AE50" s="27" t="str">
        <f>IF(C50="Corriente",PATRIMONIO!$B$15,IF(C50="No corriente",PATRIMONIO!$B$29,""))</f>
        <v/>
      </c>
      <c r="AF50" s="27" t="str">
        <f>IF(C50="Corriente",PATRIMONIO!$B$16,IF(C50="No corriente",PATRIMONIO!$B$30,""))</f>
        <v/>
      </c>
      <c r="AG50" s="27" t="str">
        <f>IF(C50="Corriente",PATRIMONIO!$B$17,IF(C50="No corriente",PATRIMONIO!$B$31,""))</f>
        <v/>
      </c>
      <c r="AH50" s="36" t="str">
        <f>IF(C50="Corriente",PATRIMONIO!$B$18,IF(C50="No corriente",PATRIMONIO!$B$32,""))</f>
        <v/>
      </c>
      <c r="AI50" s="27" t="str">
        <f>IF(PASIVOS!C50="Corriente",PATRIMONIO!$E$8,IF(PASIVOS!C50="No corriente",PATRIMONIO!$E$17,""))</f>
        <v/>
      </c>
      <c r="AJ50" s="27" t="str">
        <f>IF(PASIVOS!C50="Corriente",PATRIMONIO!$E$9,IF(PASIVOS!C50="No corriente",PATRIMONIO!$E$18,""))</f>
        <v/>
      </c>
      <c r="AK50" s="27" t="str">
        <f>IF(PASIVOS!C50="Corriente",PATRIMONIO!$E$10,IF(PASIVOS!C50="No corriente",PATRIMONIO!$E$19,""))</f>
        <v/>
      </c>
      <c r="AL50" s="27" t="str">
        <f>IF(PASIVOS!C50="Corriente",PATRIMONIO!$E$11,IF(PASIVOS!C50="No corriente",PATRIMONIO!$E$20,""))</f>
        <v/>
      </c>
      <c r="AM50" s="36" t="str">
        <f>IF(PASIVOS!C50="Corriente",PATRIMONIO!$E$12,IF(PASIVOS!C50="No corriente",PATRIMONIO!$E$21,""))</f>
        <v/>
      </c>
      <c r="AN50" s="27" t="str">
        <f>IF(PASIVOS!C50="Corriente",PATRIMONIO!$E$13,IF(PASIVOS!C50="No corriente",PATRIMONIO!$E$22,""))</f>
        <v/>
      </c>
      <c r="AO50" s="27" t="str">
        <f>IF(PASIVOS!C50="Corriente","",IF(PASIVOS!C50="No corriente",PATRIMONIO!$E$24,""))</f>
        <v/>
      </c>
      <c r="AP50" s="27"/>
    </row>
    <row r="51" spans="1:42" ht="13" x14ac:dyDescent="0.15">
      <c r="A51" s="26"/>
      <c r="B51" s="26"/>
      <c r="C51" s="26"/>
      <c r="D51" s="26"/>
      <c r="E51" s="26"/>
      <c r="F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</row>
    <row r="52" spans="1:42" ht="13" x14ac:dyDescent="0.15">
      <c r="A52" s="26"/>
      <c r="B52" s="26"/>
      <c r="C52" s="26"/>
      <c r="D52" s="26"/>
      <c r="E52" s="26"/>
      <c r="F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</row>
    <row r="53" spans="1:42" ht="13" x14ac:dyDescent="0.15">
      <c r="A53" s="26"/>
      <c r="B53" s="26"/>
      <c r="C53" s="26"/>
      <c r="D53" s="26"/>
      <c r="E53" s="26"/>
      <c r="F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</row>
    <row r="54" spans="1:42" ht="13" x14ac:dyDescent="0.15">
      <c r="A54" s="26"/>
      <c r="B54" s="26"/>
      <c r="C54" s="26"/>
      <c r="D54" s="26"/>
      <c r="E54" s="26"/>
      <c r="F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</row>
    <row r="55" spans="1:42" ht="13" x14ac:dyDescent="0.15">
      <c r="A55" s="26"/>
      <c r="B55" s="26"/>
      <c r="C55" s="26"/>
      <c r="D55" s="26"/>
      <c r="E55" s="26"/>
      <c r="F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</row>
    <row r="56" spans="1:42" ht="13" x14ac:dyDescent="0.15">
      <c r="A56" s="26"/>
      <c r="B56" s="26"/>
      <c r="C56" s="26"/>
      <c r="D56" s="26"/>
      <c r="E56" s="26"/>
      <c r="F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</row>
    <row r="57" spans="1:42" ht="13" x14ac:dyDescent="0.15">
      <c r="A57" s="26"/>
      <c r="B57" s="26"/>
      <c r="C57" s="26"/>
      <c r="D57" s="26"/>
      <c r="E57" s="26"/>
      <c r="F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</row>
    <row r="58" spans="1:42" ht="13" x14ac:dyDescent="0.15">
      <c r="A58" s="26"/>
      <c r="B58" s="26"/>
      <c r="C58" s="26"/>
      <c r="D58" s="26"/>
      <c r="E58" s="26"/>
      <c r="F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</row>
    <row r="59" spans="1:42" ht="13" x14ac:dyDescent="0.15">
      <c r="A59" s="26"/>
      <c r="B59" s="26"/>
      <c r="C59" s="26"/>
      <c r="D59" s="26"/>
      <c r="E59" s="26"/>
      <c r="F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</row>
    <row r="60" spans="1:42" ht="13" x14ac:dyDescent="0.15">
      <c r="A60" s="26"/>
      <c r="B60" s="26"/>
      <c r="C60" s="26"/>
      <c r="D60" s="26"/>
      <c r="E60" s="26"/>
      <c r="F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</row>
    <row r="61" spans="1:42" ht="13" x14ac:dyDescent="0.15">
      <c r="A61" s="26"/>
      <c r="B61" s="26"/>
      <c r="C61" s="26"/>
      <c r="D61" s="26"/>
      <c r="E61" s="26"/>
      <c r="F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</row>
    <row r="62" spans="1:42" ht="13" x14ac:dyDescent="0.15">
      <c r="A62" s="26"/>
      <c r="B62" s="26"/>
      <c r="C62" s="26"/>
      <c r="D62" s="26"/>
      <c r="E62" s="26"/>
      <c r="F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</row>
    <row r="63" spans="1:42" ht="13" x14ac:dyDescent="0.15">
      <c r="A63" s="26"/>
      <c r="B63" s="26"/>
      <c r="C63" s="26"/>
      <c r="D63" s="26"/>
      <c r="E63" s="26"/>
      <c r="F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</row>
    <row r="64" spans="1:42" ht="13" x14ac:dyDescent="0.15">
      <c r="A64" s="26"/>
      <c r="B64" s="26"/>
      <c r="C64" s="26"/>
      <c r="D64" s="26"/>
      <c r="E64" s="26"/>
      <c r="F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</row>
    <row r="65" spans="1:42" ht="13" x14ac:dyDescent="0.15">
      <c r="A65" s="26"/>
      <c r="B65" s="26"/>
      <c r="C65" s="26"/>
      <c r="D65" s="26"/>
      <c r="E65" s="26"/>
      <c r="F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</row>
    <row r="66" spans="1:42" ht="13" x14ac:dyDescent="0.15">
      <c r="A66" s="26"/>
      <c r="B66" s="26"/>
      <c r="C66" s="26"/>
      <c r="D66" s="26"/>
      <c r="E66" s="26"/>
      <c r="F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</row>
    <row r="67" spans="1:42" ht="13" x14ac:dyDescent="0.15">
      <c r="A67" s="26"/>
      <c r="B67" s="26"/>
      <c r="C67" s="26"/>
      <c r="D67" s="26"/>
      <c r="E67" s="26"/>
      <c r="F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</row>
    <row r="68" spans="1:42" ht="13" x14ac:dyDescent="0.15">
      <c r="A68" s="26"/>
      <c r="B68" s="26"/>
      <c r="C68" s="26"/>
      <c r="D68" s="26"/>
      <c r="E68" s="26"/>
      <c r="F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</row>
    <row r="69" spans="1:42" ht="13" x14ac:dyDescent="0.15">
      <c r="A69" s="26"/>
      <c r="B69" s="26"/>
      <c r="C69" s="26"/>
      <c r="D69" s="26"/>
      <c r="E69" s="26"/>
      <c r="F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</row>
    <row r="70" spans="1:42" ht="13" x14ac:dyDescent="0.15">
      <c r="A70" s="26"/>
      <c r="B70" s="26"/>
      <c r="C70" s="26"/>
      <c r="D70" s="26"/>
      <c r="E70" s="26"/>
      <c r="F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</row>
    <row r="71" spans="1:42" ht="13" x14ac:dyDescent="0.15">
      <c r="A71" s="26"/>
      <c r="B71" s="26"/>
      <c r="C71" s="26"/>
      <c r="D71" s="26"/>
      <c r="E71" s="26"/>
      <c r="F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</row>
    <row r="72" spans="1:42" ht="13" x14ac:dyDescent="0.15">
      <c r="A72" s="26"/>
      <c r="B72" s="26"/>
      <c r="C72" s="26"/>
      <c r="D72" s="26"/>
      <c r="E72" s="26"/>
      <c r="F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</row>
    <row r="73" spans="1:42" ht="13" x14ac:dyDescent="0.15">
      <c r="A73" s="26"/>
      <c r="B73" s="26"/>
      <c r="C73" s="26"/>
      <c r="D73" s="26"/>
      <c r="E73" s="26"/>
      <c r="F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</row>
    <row r="74" spans="1:42" ht="13" x14ac:dyDescent="0.15">
      <c r="A74" s="26"/>
      <c r="B74" s="26"/>
      <c r="C74" s="26"/>
      <c r="D74" s="26"/>
      <c r="E74" s="26"/>
      <c r="F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</row>
    <row r="75" spans="1:42" ht="13" x14ac:dyDescent="0.15">
      <c r="A75" s="26"/>
      <c r="B75" s="26"/>
      <c r="C75" s="26"/>
      <c r="D75" s="26"/>
      <c r="E75" s="26"/>
      <c r="F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</row>
    <row r="76" spans="1:42" ht="13" x14ac:dyDescent="0.15">
      <c r="A76" s="26"/>
      <c r="B76" s="26"/>
      <c r="C76" s="26"/>
      <c r="D76" s="26"/>
      <c r="E76" s="26"/>
      <c r="F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</row>
    <row r="77" spans="1:42" ht="13" x14ac:dyDescent="0.15">
      <c r="A77" s="26"/>
      <c r="B77" s="26"/>
      <c r="C77" s="26"/>
      <c r="D77" s="26"/>
      <c r="E77" s="26"/>
      <c r="F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</row>
    <row r="78" spans="1:42" ht="13" x14ac:dyDescent="0.15">
      <c r="A78" s="26"/>
      <c r="B78" s="26"/>
      <c r="C78" s="26"/>
      <c r="D78" s="26"/>
      <c r="E78" s="26"/>
      <c r="F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</row>
    <row r="79" spans="1:42" ht="13" x14ac:dyDescent="0.15">
      <c r="A79" s="26"/>
      <c r="B79" s="26"/>
      <c r="C79" s="26"/>
      <c r="D79" s="26"/>
      <c r="E79" s="26"/>
      <c r="F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</row>
    <row r="80" spans="1:42" ht="13" x14ac:dyDescent="0.15">
      <c r="A80" s="26"/>
      <c r="B80" s="26"/>
      <c r="C80" s="26"/>
      <c r="D80" s="26"/>
      <c r="E80" s="26"/>
      <c r="F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</row>
    <row r="81" spans="1:42" ht="13" x14ac:dyDescent="0.15">
      <c r="A81" s="26"/>
      <c r="B81" s="26"/>
      <c r="C81" s="26"/>
      <c r="D81" s="26"/>
      <c r="E81" s="26"/>
      <c r="F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</row>
    <row r="82" spans="1:42" ht="13" x14ac:dyDescent="0.15">
      <c r="A82" s="26"/>
      <c r="B82" s="26"/>
      <c r="C82" s="26"/>
      <c r="D82" s="26"/>
      <c r="E82" s="26"/>
      <c r="F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</row>
    <row r="83" spans="1:42" ht="13" x14ac:dyDescent="0.15">
      <c r="A83" s="26"/>
      <c r="B83" s="26"/>
      <c r="C83" s="26"/>
      <c r="D83" s="26"/>
      <c r="E83" s="26"/>
      <c r="F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</row>
    <row r="84" spans="1:42" ht="13" x14ac:dyDescent="0.15">
      <c r="A84" s="26"/>
      <c r="B84" s="26"/>
      <c r="C84" s="26"/>
      <c r="D84" s="26"/>
      <c r="E84" s="26"/>
      <c r="F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</row>
    <row r="85" spans="1:42" ht="13" x14ac:dyDescent="0.15">
      <c r="A85" s="26"/>
      <c r="B85" s="26"/>
      <c r="C85" s="26"/>
      <c r="D85" s="26"/>
      <c r="E85" s="26"/>
      <c r="F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</row>
    <row r="86" spans="1:42" ht="13" x14ac:dyDescent="0.15">
      <c r="A86" s="26"/>
      <c r="B86" s="26"/>
      <c r="C86" s="26"/>
      <c r="D86" s="26"/>
      <c r="E86" s="26"/>
      <c r="F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</row>
    <row r="87" spans="1:42" ht="13" x14ac:dyDescent="0.15">
      <c r="A87" s="26"/>
      <c r="B87" s="26"/>
      <c r="C87" s="26"/>
      <c r="D87" s="26"/>
      <c r="E87" s="26"/>
      <c r="F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</row>
    <row r="88" spans="1:42" ht="13" x14ac:dyDescent="0.15">
      <c r="A88" s="26"/>
      <c r="B88" s="26"/>
      <c r="C88" s="26"/>
      <c r="D88" s="26"/>
      <c r="E88" s="26"/>
      <c r="F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</row>
    <row r="89" spans="1:42" ht="13" x14ac:dyDescent="0.15">
      <c r="A89" s="26"/>
      <c r="B89" s="26"/>
      <c r="C89" s="26"/>
      <c r="D89" s="26"/>
      <c r="E89" s="26"/>
      <c r="F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</row>
    <row r="90" spans="1:42" ht="13" x14ac:dyDescent="0.15">
      <c r="A90" s="26"/>
      <c r="B90" s="26"/>
      <c r="C90" s="26"/>
      <c r="D90" s="26"/>
      <c r="E90" s="26"/>
      <c r="F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</row>
    <row r="91" spans="1:42" ht="13" x14ac:dyDescent="0.15">
      <c r="A91" s="26"/>
      <c r="B91" s="26"/>
      <c r="C91" s="26"/>
      <c r="D91" s="26"/>
      <c r="E91" s="26"/>
      <c r="F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</row>
    <row r="92" spans="1:42" ht="13" x14ac:dyDescent="0.15">
      <c r="A92" s="26"/>
      <c r="B92" s="26"/>
      <c r="C92" s="26"/>
      <c r="D92" s="26"/>
      <c r="E92" s="26"/>
      <c r="F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</row>
    <row r="93" spans="1:42" ht="13" x14ac:dyDescent="0.15">
      <c r="A93" s="26"/>
      <c r="B93" s="26"/>
      <c r="C93" s="26"/>
      <c r="D93" s="26"/>
      <c r="E93" s="26"/>
      <c r="F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</row>
    <row r="94" spans="1:42" ht="13" x14ac:dyDescent="0.15">
      <c r="A94" s="26"/>
      <c r="B94" s="26"/>
      <c r="C94" s="26"/>
      <c r="D94" s="26"/>
      <c r="E94" s="26"/>
      <c r="F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</row>
    <row r="95" spans="1:42" ht="13" x14ac:dyDescent="0.15">
      <c r="A95" s="26"/>
      <c r="B95" s="26"/>
      <c r="C95" s="26"/>
      <c r="D95" s="26"/>
      <c r="E95" s="26"/>
      <c r="F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</row>
    <row r="96" spans="1:42" ht="13" x14ac:dyDescent="0.15">
      <c r="A96" s="26"/>
      <c r="B96" s="26"/>
      <c r="C96" s="26"/>
      <c r="D96" s="26"/>
      <c r="E96" s="26"/>
      <c r="F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</row>
    <row r="97" spans="1:42" ht="13" x14ac:dyDescent="0.15">
      <c r="A97" s="26"/>
      <c r="B97" s="26"/>
      <c r="C97" s="26"/>
      <c r="D97" s="26"/>
      <c r="E97" s="26"/>
      <c r="F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</row>
    <row r="98" spans="1:42" ht="13" x14ac:dyDescent="0.15">
      <c r="A98" s="26"/>
      <c r="B98" s="26"/>
      <c r="C98" s="26"/>
      <c r="D98" s="26"/>
      <c r="E98" s="26"/>
      <c r="F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</row>
    <row r="99" spans="1:42" ht="13" x14ac:dyDescent="0.15">
      <c r="A99" s="26"/>
      <c r="B99" s="26"/>
      <c r="C99" s="26"/>
      <c r="D99" s="26"/>
      <c r="E99" s="26"/>
      <c r="F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</row>
    <row r="100" spans="1:42" ht="13" x14ac:dyDescent="0.15">
      <c r="A100" s="26"/>
      <c r="B100" s="26"/>
      <c r="C100" s="26"/>
      <c r="D100" s="26"/>
      <c r="E100" s="26"/>
      <c r="F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</row>
    <row r="101" spans="1:42" ht="13" x14ac:dyDescent="0.15">
      <c r="A101" s="26"/>
      <c r="B101" s="26"/>
      <c r="C101" s="26"/>
      <c r="D101" s="26"/>
      <c r="E101" s="26"/>
      <c r="F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</row>
    <row r="102" spans="1:42" ht="13" x14ac:dyDescent="0.15">
      <c r="A102" s="26"/>
      <c r="B102" s="26"/>
      <c r="C102" s="26"/>
      <c r="D102" s="26"/>
      <c r="E102" s="26"/>
      <c r="F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</row>
    <row r="103" spans="1:42" ht="13" x14ac:dyDescent="0.15">
      <c r="A103" s="26"/>
      <c r="B103" s="26"/>
      <c r="C103" s="26"/>
      <c r="D103" s="26"/>
      <c r="E103" s="26"/>
      <c r="F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</row>
    <row r="104" spans="1:42" ht="13" x14ac:dyDescent="0.15">
      <c r="A104" s="26"/>
      <c r="B104" s="26"/>
      <c r="C104" s="26"/>
      <c r="D104" s="26"/>
      <c r="E104" s="26"/>
      <c r="F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</row>
    <row r="105" spans="1:42" ht="13" x14ac:dyDescent="0.15">
      <c r="A105" s="26"/>
      <c r="B105" s="26"/>
      <c r="C105" s="26"/>
      <c r="D105" s="26"/>
      <c r="E105" s="26"/>
      <c r="F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</row>
    <row r="106" spans="1:42" ht="13" x14ac:dyDescent="0.15">
      <c r="A106" s="26"/>
      <c r="B106" s="26"/>
      <c r="C106" s="26"/>
      <c r="D106" s="26"/>
      <c r="E106" s="26"/>
      <c r="F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</row>
    <row r="107" spans="1:42" ht="13" x14ac:dyDescent="0.15">
      <c r="A107" s="26"/>
      <c r="B107" s="26"/>
      <c r="C107" s="26"/>
      <c r="D107" s="26"/>
      <c r="E107" s="26"/>
      <c r="F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</row>
    <row r="108" spans="1:42" ht="13" x14ac:dyDescent="0.15">
      <c r="A108" s="26"/>
      <c r="B108" s="26"/>
      <c r="C108" s="26"/>
      <c r="D108" s="26"/>
      <c r="E108" s="26"/>
      <c r="F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</row>
    <row r="109" spans="1:42" ht="13" x14ac:dyDescent="0.15">
      <c r="A109" s="26"/>
      <c r="B109" s="26"/>
      <c r="C109" s="26"/>
      <c r="D109" s="26"/>
      <c r="E109" s="26"/>
      <c r="F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</row>
    <row r="110" spans="1:42" ht="13" x14ac:dyDescent="0.15">
      <c r="A110" s="26"/>
      <c r="B110" s="26"/>
      <c r="C110" s="26"/>
      <c r="D110" s="26"/>
      <c r="E110" s="26"/>
      <c r="F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</row>
    <row r="111" spans="1:42" ht="13" x14ac:dyDescent="0.15">
      <c r="A111" s="26"/>
      <c r="B111" s="26"/>
      <c r="C111" s="26"/>
      <c r="D111" s="26"/>
      <c r="E111" s="26"/>
      <c r="F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</row>
    <row r="112" spans="1:42" ht="13" x14ac:dyDescent="0.15">
      <c r="A112" s="26"/>
      <c r="B112" s="26"/>
      <c r="C112" s="26"/>
      <c r="D112" s="26"/>
      <c r="E112" s="26"/>
      <c r="F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</row>
    <row r="113" spans="1:42" ht="13" x14ac:dyDescent="0.15">
      <c r="A113" s="26"/>
      <c r="B113" s="26"/>
      <c r="C113" s="26"/>
      <c r="D113" s="26"/>
      <c r="E113" s="26"/>
      <c r="F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</row>
    <row r="114" spans="1:42" ht="13" x14ac:dyDescent="0.15">
      <c r="A114" s="26"/>
      <c r="B114" s="26"/>
      <c r="C114" s="26"/>
      <c r="D114" s="26"/>
      <c r="E114" s="26"/>
      <c r="F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</row>
    <row r="115" spans="1:42" ht="13" x14ac:dyDescent="0.15">
      <c r="A115" s="26"/>
      <c r="B115" s="26"/>
      <c r="C115" s="26"/>
      <c r="D115" s="26"/>
      <c r="E115" s="26"/>
      <c r="F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</row>
    <row r="116" spans="1:42" ht="13" x14ac:dyDescent="0.15">
      <c r="A116" s="26"/>
      <c r="B116" s="26"/>
      <c r="C116" s="26"/>
      <c r="D116" s="26"/>
      <c r="E116" s="26"/>
      <c r="F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</row>
    <row r="117" spans="1:42" ht="13" x14ac:dyDescent="0.15">
      <c r="A117" s="26"/>
      <c r="B117" s="26"/>
      <c r="C117" s="26"/>
      <c r="D117" s="26"/>
      <c r="E117" s="26"/>
      <c r="F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</row>
    <row r="118" spans="1:42" ht="13" x14ac:dyDescent="0.15">
      <c r="A118" s="26"/>
      <c r="B118" s="26"/>
      <c r="C118" s="26"/>
      <c r="D118" s="26"/>
      <c r="E118" s="26"/>
      <c r="F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</row>
    <row r="119" spans="1:42" ht="13" x14ac:dyDescent="0.15">
      <c r="A119" s="26"/>
      <c r="B119" s="26"/>
      <c r="C119" s="26"/>
      <c r="D119" s="26"/>
      <c r="E119" s="26"/>
      <c r="F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</row>
    <row r="120" spans="1:42" ht="13" x14ac:dyDescent="0.15">
      <c r="A120" s="26"/>
      <c r="B120" s="26"/>
      <c r="C120" s="26"/>
      <c r="D120" s="26"/>
      <c r="E120" s="26"/>
      <c r="F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</row>
    <row r="121" spans="1:42" ht="13" x14ac:dyDescent="0.15">
      <c r="A121" s="26"/>
      <c r="B121" s="26"/>
      <c r="C121" s="26"/>
      <c r="D121" s="26"/>
      <c r="E121" s="26"/>
      <c r="F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</row>
    <row r="122" spans="1:42" ht="13" x14ac:dyDescent="0.15">
      <c r="A122" s="26"/>
      <c r="B122" s="26"/>
      <c r="C122" s="26"/>
      <c r="D122" s="26"/>
      <c r="E122" s="26"/>
      <c r="F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</row>
    <row r="123" spans="1:42" ht="13" x14ac:dyDescent="0.15">
      <c r="A123" s="26"/>
      <c r="B123" s="26"/>
      <c r="C123" s="26"/>
      <c r="D123" s="26"/>
      <c r="E123" s="26"/>
      <c r="F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</row>
    <row r="124" spans="1:42" ht="13" x14ac:dyDescent="0.15">
      <c r="A124" s="26"/>
      <c r="B124" s="26"/>
      <c r="C124" s="26"/>
      <c r="D124" s="26"/>
      <c r="E124" s="26"/>
      <c r="F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</row>
    <row r="125" spans="1:42" ht="13" x14ac:dyDescent="0.15">
      <c r="A125" s="26"/>
      <c r="B125" s="26"/>
      <c r="C125" s="26"/>
      <c r="D125" s="26"/>
      <c r="E125" s="26"/>
      <c r="F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</row>
    <row r="126" spans="1:42" ht="13" x14ac:dyDescent="0.15">
      <c r="A126" s="26"/>
      <c r="B126" s="26"/>
      <c r="C126" s="26"/>
      <c r="D126" s="26"/>
      <c r="E126" s="26"/>
      <c r="F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</row>
    <row r="127" spans="1:42" ht="13" x14ac:dyDescent="0.15">
      <c r="A127" s="26"/>
      <c r="B127" s="26"/>
      <c r="C127" s="26"/>
      <c r="D127" s="26"/>
      <c r="E127" s="26"/>
      <c r="F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</row>
    <row r="128" spans="1:42" ht="13" x14ac:dyDescent="0.15">
      <c r="A128" s="26"/>
      <c r="B128" s="26"/>
      <c r="C128" s="26"/>
      <c r="D128" s="26"/>
      <c r="E128" s="26"/>
      <c r="F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</row>
    <row r="129" spans="1:42" ht="13" x14ac:dyDescent="0.15">
      <c r="A129" s="26"/>
      <c r="B129" s="26"/>
      <c r="C129" s="26"/>
      <c r="D129" s="26"/>
      <c r="E129" s="26"/>
      <c r="F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</row>
    <row r="130" spans="1:42" ht="13" x14ac:dyDescent="0.15">
      <c r="A130" s="26"/>
      <c r="B130" s="26"/>
      <c r="C130" s="26"/>
      <c r="D130" s="26"/>
      <c r="E130" s="26"/>
      <c r="F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</row>
    <row r="131" spans="1:42" ht="13" x14ac:dyDescent="0.15">
      <c r="A131" s="26"/>
      <c r="B131" s="26"/>
      <c r="C131" s="26"/>
      <c r="D131" s="26"/>
      <c r="E131" s="26"/>
      <c r="F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</row>
    <row r="132" spans="1:42" ht="13" x14ac:dyDescent="0.15">
      <c r="A132" s="26"/>
      <c r="B132" s="26"/>
      <c r="C132" s="26"/>
      <c r="D132" s="26"/>
      <c r="E132" s="26"/>
      <c r="F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</row>
    <row r="133" spans="1:42" ht="13" x14ac:dyDescent="0.15">
      <c r="A133" s="26"/>
      <c r="B133" s="26"/>
      <c r="C133" s="26"/>
      <c r="D133" s="26"/>
      <c r="E133" s="26"/>
      <c r="F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</row>
    <row r="134" spans="1:42" ht="13" x14ac:dyDescent="0.15">
      <c r="A134" s="26"/>
      <c r="B134" s="26"/>
      <c r="C134" s="26"/>
      <c r="D134" s="26"/>
      <c r="E134" s="26"/>
      <c r="F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</row>
    <row r="135" spans="1:42" ht="13" x14ac:dyDescent="0.15">
      <c r="A135" s="26"/>
      <c r="B135" s="26"/>
      <c r="C135" s="26"/>
      <c r="D135" s="26"/>
      <c r="E135" s="26"/>
      <c r="F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</row>
    <row r="136" spans="1:42" ht="13" x14ac:dyDescent="0.15">
      <c r="A136" s="26"/>
      <c r="B136" s="26"/>
      <c r="C136" s="26"/>
      <c r="D136" s="26"/>
      <c r="E136" s="26"/>
      <c r="F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</row>
    <row r="137" spans="1:42" ht="13" x14ac:dyDescent="0.15">
      <c r="A137" s="26"/>
      <c r="B137" s="26"/>
      <c r="C137" s="26"/>
      <c r="D137" s="26"/>
      <c r="E137" s="26"/>
      <c r="F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</row>
    <row r="138" spans="1:42" ht="13" x14ac:dyDescent="0.15">
      <c r="A138" s="26"/>
      <c r="B138" s="26"/>
      <c r="C138" s="26"/>
      <c r="D138" s="26"/>
      <c r="E138" s="26"/>
      <c r="F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</row>
    <row r="139" spans="1:42" ht="13" x14ac:dyDescent="0.15">
      <c r="A139" s="26"/>
      <c r="B139" s="26"/>
      <c r="C139" s="26"/>
      <c r="D139" s="26"/>
      <c r="E139" s="26"/>
      <c r="F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</row>
    <row r="140" spans="1:42" ht="13" x14ac:dyDescent="0.15">
      <c r="A140" s="26"/>
      <c r="B140" s="26"/>
      <c r="C140" s="26"/>
      <c r="D140" s="26"/>
      <c r="E140" s="26"/>
      <c r="F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</row>
    <row r="141" spans="1:42" ht="13" x14ac:dyDescent="0.15">
      <c r="A141" s="26"/>
      <c r="B141" s="26"/>
      <c r="C141" s="26"/>
      <c r="D141" s="26"/>
      <c r="E141" s="26"/>
      <c r="F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</row>
    <row r="142" spans="1:42" ht="13" x14ac:dyDescent="0.15">
      <c r="A142" s="26"/>
      <c r="B142" s="26"/>
      <c r="C142" s="26"/>
      <c r="D142" s="26"/>
      <c r="E142" s="26"/>
      <c r="F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</row>
    <row r="143" spans="1:42" ht="13" x14ac:dyDescent="0.15">
      <c r="A143" s="26"/>
      <c r="B143" s="26"/>
      <c r="C143" s="26"/>
      <c r="D143" s="26"/>
      <c r="E143" s="26"/>
      <c r="F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</row>
    <row r="144" spans="1:42" ht="13" x14ac:dyDescent="0.15">
      <c r="A144" s="26"/>
      <c r="B144" s="26"/>
      <c r="C144" s="26"/>
      <c r="D144" s="26"/>
      <c r="E144" s="26"/>
      <c r="F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</row>
    <row r="145" spans="1:42" ht="13" x14ac:dyDescent="0.15">
      <c r="A145" s="26"/>
      <c r="B145" s="26"/>
      <c r="C145" s="26"/>
      <c r="D145" s="26"/>
      <c r="E145" s="26"/>
      <c r="F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</row>
    <row r="146" spans="1:42" ht="13" x14ac:dyDescent="0.15">
      <c r="A146" s="26"/>
      <c r="B146" s="26"/>
      <c r="C146" s="26"/>
      <c r="D146" s="26"/>
      <c r="E146" s="26"/>
      <c r="F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</row>
    <row r="147" spans="1:42" ht="13" x14ac:dyDescent="0.15">
      <c r="A147" s="26"/>
      <c r="B147" s="26"/>
      <c r="C147" s="26"/>
      <c r="D147" s="26"/>
      <c r="E147" s="26"/>
      <c r="F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</row>
    <row r="148" spans="1:42" ht="13" x14ac:dyDescent="0.15">
      <c r="A148" s="26"/>
      <c r="B148" s="26"/>
      <c r="C148" s="26"/>
      <c r="D148" s="26"/>
      <c r="E148" s="26"/>
      <c r="F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</row>
    <row r="149" spans="1:42" ht="13" x14ac:dyDescent="0.15">
      <c r="A149" s="26"/>
      <c r="B149" s="26"/>
      <c r="C149" s="26"/>
      <c r="D149" s="26"/>
      <c r="E149" s="26"/>
      <c r="F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</row>
    <row r="150" spans="1:42" ht="13" x14ac:dyDescent="0.15">
      <c r="A150" s="26"/>
      <c r="B150" s="26"/>
      <c r="C150" s="26"/>
      <c r="D150" s="26"/>
      <c r="E150" s="26"/>
      <c r="F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</row>
    <row r="151" spans="1:42" ht="13" x14ac:dyDescent="0.15">
      <c r="A151" s="26"/>
      <c r="B151" s="26"/>
      <c r="C151" s="26"/>
      <c r="D151" s="26"/>
      <c r="E151" s="26"/>
      <c r="F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</row>
    <row r="152" spans="1:42" ht="13" x14ac:dyDescent="0.15">
      <c r="A152" s="26"/>
      <c r="B152" s="26"/>
      <c r="C152" s="26"/>
      <c r="D152" s="26"/>
      <c r="E152" s="26"/>
      <c r="F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</row>
    <row r="153" spans="1:42" ht="13" x14ac:dyDescent="0.15">
      <c r="A153" s="26"/>
      <c r="B153" s="26"/>
      <c r="C153" s="26"/>
      <c r="D153" s="26"/>
      <c r="E153" s="26"/>
      <c r="F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</row>
    <row r="154" spans="1:42" ht="13" x14ac:dyDescent="0.15">
      <c r="A154" s="26"/>
      <c r="B154" s="26"/>
      <c r="C154" s="26"/>
      <c r="D154" s="26"/>
      <c r="E154" s="26"/>
      <c r="F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</row>
    <row r="155" spans="1:42" ht="13" x14ac:dyDescent="0.15">
      <c r="A155" s="26"/>
      <c r="B155" s="26"/>
      <c r="C155" s="26"/>
      <c r="D155" s="26"/>
      <c r="E155" s="26"/>
      <c r="F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</row>
    <row r="156" spans="1:42" ht="13" x14ac:dyDescent="0.15">
      <c r="A156" s="26"/>
      <c r="B156" s="26"/>
      <c r="C156" s="26"/>
      <c r="D156" s="26"/>
      <c r="E156" s="26"/>
      <c r="F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</row>
    <row r="157" spans="1:42" ht="13" x14ac:dyDescent="0.15">
      <c r="A157" s="26"/>
      <c r="B157" s="26"/>
      <c r="C157" s="26"/>
      <c r="D157" s="26"/>
      <c r="E157" s="26"/>
      <c r="F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</row>
    <row r="158" spans="1:42" ht="13" x14ac:dyDescent="0.15">
      <c r="A158" s="26"/>
      <c r="B158" s="26"/>
      <c r="C158" s="26"/>
      <c r="D158" s="26"/>
      <c r="E158" s="26"/>
      <c r="F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</row>
    <row r="159" spans="1:42" ht="13" x14ac:dyDescent="0.15">
      <c r="A159" s="26"/>
      <c r="B159" s="26"/>
      <c r="C159" s="26"/>
      <c r="D159" s="26"/>
      <c r="E159" s="26"/>
      <c r="F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</row>
    <row r="160" spans="1:42" ht="13" x14ac:dyDescent="0.15">
      <c r="A160" s="26"/>
      <c r="B160" s="26"/>
      <c r="C160" s="26"/>
      <c r="D160" s="26"/>
      <c r="E160" s="26"/>
      <c r="F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</row>
    <row r="161" spans="1:42" ht="13" x14ac:dyDescent="0.15">
      <c r="A161" s="26"/>
      <c r="B161" s="26"/>
      <c r="C161" s="26"/>
      <c r="D161" s="26"/>
      <c r="E161" s="26"/>
      <c r="F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</row>
    <row r="162" spans="1:42" ht="13" x14ac:dyDescent="0.15">
      <c r="A162" s="26"/>
      <c r="B162" s="26"/>
      <c r="C162" s="26"/>
      <c r="D162" s="26"/>
      <c r="E162" s="26"/>
      <c r="F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</row>
    <row r="163" spans="1:42" ht="13" x14ac:dyDescent="0.15">
      <c r="A163" s="26"/>
      <c r="B163" s="26"/>
      <c r="C163" s="26"/>
      <c r="D163" s="26"/>
      <c r="E163" s="26"/>
      <c r="F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</row>
    <row r="164" spans="1:42" ht="13" x14ac:dyDescent="0.15">
      <c r="A164" s="26"/>
      <c r="B164" s="26"/>
      <c r="C164" s="26"/>
      <c r="D164" s="26"/>
      <c r="E164" s="26"/>
      <c r="F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</row>
    <row r="165" spans="1:42" ht="13" x14ac:dyDescent="0.15">
      <c r="A165" s="26"/>
      <c r="B165" s="26"/>
      <c r="C165" s="26"/>
      <c r="D165" s="26"/>
      <c r="E165" s="26"/>
      <c r="F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</row>
    <row r="166" spans="1:42" ht="13" x14ac:dyDescent="0.15">
      <c r="A166" s="26"/>
      <c r="B166" s="26"/>
      <c r="C166" s="26"/>
      <c r="D166" s="26"/>
      <c r="E166" s="26"/>
      <c r="F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</row>
    <row r="167" spans="1:42" ht="13" x14ac:dyDescent="0.15">
      <c r="A167" s="26"/>
      <c r="B167" s="26"/>
      <c r="C167" s="26"/>
      <c r="D167" s="26"/>
      <c r="E167" s="26"/>
      <c r="F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</row>
    <row r="168" spans="1:42" ht="13" x14ac:dyDescent="0.15">
      <c r="A168" s="26"/>
      <c r="B168" s="26"/>
      <c r="C168" s="26"/>
      <c r="D168" s="26"/>
      <c r="E168" s="26"/>
      <c r="F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</row>
    <row r="169" spans="1:42" ht="13" x14ac:dyDescent="0.15">
      <c r="A169" s="26"/>
      <c r="B169" s="26"/>
      <c r="C169" s="26"/>
      <c r="D169" s="26"/>
      <c r="E169" s="26"/>
      <c r="F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</row>
    <row r="170" spans="1:42" ht="13" x14ac:dyDescent="0.15">
      <c r="A170" s="26"/>
      <c r="B170" s="26"/>
      <c r="C170" s="26"/>
      <c r="D170" s="26"/>
      <c r="E170" s="26"/>
      <c r="F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</row>
    <row r="171" spans="1:42" ht="13" x14ac:dyDescent="0.15">
      <c r="A171" s="26"/>
      <c r="B171" s="26"/>
      <c r="C171" s="26"/>
      <c r="D171" s="26"/>
      <c r="E171" s="26"/>
      <c r="F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</row>
    <row r="172" spans="1:42" ht="13" x14ac:dyDescent="0.15">
      <c r="A172" s="26"/>
      <c r="B172" s="26"/>
      <c r="C172" s="26"/>
      <c r="D172" s="26"/>
      <c r="E172" s="26"/>
      <c r="F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</row>
    <row r="173" spans="1:42" ht="13" x14ac:dyDescent="0.15">
      <c r="A173" s="26"/>
      <c r="B173" s="26"/>
      <c r="C173" s="26"/>
      <c r="D173" s="26"/>
      <c r="E173" s="26"/>
      <c r="F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</row>
    <row r="174" spans="1:42" ht="13" x14ac:dyDescent="0.15">
      <c r="A174" s="26"/>
      <c r="B174" s="26"/>
      <c r="C174" s="26"/>
      <c r="D174" s="26"/>
      <c r="E174" s="26"/>
      <c r="F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</row>
    <row r="175" spans="1:42" ht="13" x14ac:dyDescent="0.15">
      <c r="A175" s="26"/>
      <c r="B175" s="26"/>
      <c r="C175" s="26"/>
      <c r="D175" s="26"/>
      <c r="E175" s="26"/>
      <c r="F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</row>
    <row r="176" spans="1:42" ht="13" x14ac:dyDescent="0.15">
      <c r="A176" s="26"/>
      <c r="B176" s="26"/>
      <c r="C176" s="26"/>
      <c r="D176" s="26"/>
      <c r="E176" s="26"/>
      <c r="F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</row>
    <row r="177" spans="1:42" ht="13" x14ac:dyDescent="0.15">
      <c r="A177" s="26"/>
      <c r="B177" s="26"/>
      <c r="C177" s="26"/>
      <c r="D177" s="26"/>
      <c r="E177" s="26"/>
      <c r="F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</row>
    <row r="178" spans="1:42" ht="13" x14ac:dyDescent="0.15">
      <c r="A178" s="26"/>
      <c r="B178" s="26"/>
      <c r="C178" s="26"/>
      <c r="D178" s="26"/>
      <c r="E178" s="26"/>
      <c r="F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</row>
    <row r="179" spans="1:42" ht="13" x14ac:dyDescent="0.15">
      <c r="A179" s="26"/>
      <c r="B179" s="26"/>
      <c r="C179" s="26"/>
      <c r="D179" s="26"/>
      <c r="E179" s="26"/>
      <c r="F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</row>
    <row r="180" spans="1:42" ht="13" x14ac:dyDescent="0.15">
      <c r="A180" s="26"/>
      <c r="B180" s="26"/>
      <c r="C180" s="26"/>
      <c r="D180" s="26"/>
      <c r="E180" s="26"/>
      <c r="F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</row>
    <row r="181" spans="1:42" ht="13" x14ac:dyDescent="0.15">
      <c r="A181" s="26"/>
      <c r="B181" s="26"/>
      <c r="C181" s="26"/>
      <c r="D181" s="26"/>
      <c r="E181" s="26"/>
      <c r="F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</row>
    <row r="182" spans="1:42" ht="13" x14ac:dyDescent="0.15">
      <c r="A182" s="26"/>
      <c r="B182" s="26"/>
      <c r="C182" s="26"/>
      <c r="D182" s="26"/>
      <c r="E182" s="26"/>
      <c r="F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</row>
    <row r="183" spans="1:42" ht="13" x14ac:dyDescent="0.15">
      <c r="A183" s="26"/>
      <c r="B183" s="26"/>
      <c r="C183" s="26"/>
      <c r="D183" s="26"/>
      <c r="E183" s="26"/>
      <c r="F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</row>
    <row r="184" spans="1:42" ht="13" x14ac:dyDescent="0.15">
      <c r="A184" s="26"/>
      <c r="B184" s="26"/>
      <c r="C184" s="26"/>
      <c r="D184" s="26"/>
      <c r="E184" s="26"/>
      <c r="F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</row>
    <row r="185" spans="1:42" ht="13" x14ac:dyDescent="0.15">
      <c r="A185" s="26"/>
      <c r="B185" s="26"/>
      <c r="C185" s="26"/>
      <c r="D185" s="26"/>
      <c r="E185" s="26"/>
      <c r="F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</row>
    <row r="186" spans="1:42" ht="13" x14ac:dyDescent="0.15">
      <c r="A186" s="26"/>
      <c r="B186" s="26"/>
      <c r="C186" s="26"/>
      <c r="D186" s="26"/>
      <c r="E186" s="26"/>
      <c r="F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</row>
    <row r="187" spans="1:42" ht="13" x14ac:dyDescent="0.15">
      <c r="A187" s="26"/>
      <c r="B187" s="26"/>
      <c r="C187" s="26"/>
      <c r="D187" s="26"/>
      <c r="E187" s="26"/>
      <c r="F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</row>
    <row r="188" spans="1:42" ht="13" x14ac:dyDescent="0.15">
      <c r="A188" s="26"/>
      <c r="B188" s="26"/>
      <c r="C188" s="26"/>
      <c r="D188" s="26"/>
      <c r="E188" s="26"/>
      <c r="F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</row>
    <row r="189" spans="1:42" ht="13" x14ac:dyDescent="0.15">
      <c r="A189" s="26"/>
      <c r="B189" s="26"/>
      <c r="C189" s="26"/>
      <c r="D189" s="26"/>
      <c r="E189" s="26"/>
      <c r="F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</row>
    <row r="190" spans="1:42" ht="13" x14ac:dyDescent="0.15">
      <c r="A190" s="26"/>
      <c r="B190" s="26"/>
      <c r="C190" s="26"/>
      <c r="D190" s="26"/>
      <c r="E190" s="26"/>
      <c r="F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</row>
    <row r="191" spans="1:42" ht="13" x14ac:dyDescent="0.15">
      <c r="A191" s="26"/>
      <c r="B191" s="26"/>
      <c r="C191" s="26"/>
      <c r="D191" s="26"/>
      <c r="E191" s="26"/>
      <c r="F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</row>
    <row r="192" spans="1:42" ht="13" x14ac:dyDescent="0.15">
      <c r="A192" s="26"/>
      <c r="B192" s="26"/>
      <c r="C192" s="26"/>
      <c r="D192" s="26"/>
      <c r="E192" s="26"/>
      <c r="F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</row>
    <row r="193" spans="1:42" ht="13" x14ac:dyDescent="0.15">
      <c r="A193" s="26"/>
      <c r="B193" s="26"/>
      <c r="C193" s="26"/>
      <c r="D193" s="26"/>
      <c r="E193" s="26"/>
      <c r="F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</row>
    <row r="194" spans="1:42" ht="13" x14ac:dyDescent="0.15">
      <c r="A194" s="26"/>
      <c r="B194" s="26"/>
      <c r="C194" s="26"/>
      <c r="D194" s="26"/>
      <c r="E194" s="26"/>
      <c r="F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</row>
    <row r="195" spans="1:42" ht="13" x14ac:dyDescent="0.15">
      <c r="A195" s="26"/>
      <c r="B195" s="26"/>
      <c r="C195" s="26"/>
      <c r="D195" s="26"/>
      <c r="E195" s="26"/>
      <c r="F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</row>
    <row r="196" spans="1:42" ht="13" x14ac:dyDescent="0.15">
      <c r="A196" s="26"/>
      <c r="B196" s="26"/>
      <c r="C196" s="26"/>
      <c r="D196" s="26"/>
      <c r="E196" s="26"/>
      <c r="F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</row>
    <row r="197" spans="1:42" ht="13" x14ac:dyDescent="0.15">
      <c r="A197" s="26"/>
      <c r="B197" s="26"/>
      <c r="C197" s="26"/>
      <c r="D197" s="26"/>
      <c r="E197" s="26"/>
      <c r="F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</row>
    <row r="198" spans="1:42" ht="13" x14ac:dyDescent="0.15">
      <c r="A198" s="26"/>
      <c r="B198" s="26"/>
      <c r="C198" s="26"/>
      <c r="D198" s="26"/>
      <c r="E198" s="26"/>
      <c r="F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</row>
    <row r="199" spans="1:42" ht="13" x14ac:dyDescent="0.15">
      <c r="A199" s="26"/>
      <c r="B199" s="26"/>
      <c r="C199" s="26"/>
      <c r="D199" s="26"/>
      <c r="E199" s="26"/>
      <c r="F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</row>
    <row r="200" spans="1:42" ht="13" x14ac:dyDescent="0.15">
      <c r="A200" s="26"/>
      <c r="B200" s="26"/>
      <c r="C200" s="26"/>
      <c r="D200" s="26"/>
      <c r="E200" s="26"/>
      <c r="F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</row>
    <row r="201" spans="1:42" ht="13" x14ac:dyDescent="0.15">
      <c r="A201" s="26"/>
      <c r="B201" s="26"/>
      <c r="C201" s="26"/>
      <c r="D201" s="26"/>
      <c r="E201" s="26"/>
      <c r="F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</row>
    <row r="202" spans="1:42" ht="13" x14ac:dyDescent="0.15">
      <c r="A202" s="26"/>
      <c r="B202" s="26"/>
      <c r="C202" s="26"/>
      <c r="D202" s="26"/>
      <c r="E202" s="26"/>
      <c r="F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</row>
    <row r="203" spans="1:42" ht="13" x14ac:dyDescent="0.15">
      <c r="A203" s="26"/>
      <c r="B203" s="26"/>
      <c r="C203" s="26"/>
      <c r="D203" s="26"/>
      <c r="E203" s="26"/>
      <c r="F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</row>
    <row r="204" spans="1:42" ht="13" x14ac:dyDescent="0.15">
      <c r="A204" s="26"/>
      <c r="B204" s="26"/>
      <c r="C204" s="26"/>
      <c r="D204" s="26"/>
      <c r="E204" s="26"/>
      <c r="F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</row>
    <row r="205" spans="1:42" ht="13" x14ac:dyDescent="0.15">
      <c r="A205" s="26"/>
      <c r="B205" s="26"/>
      <c r="C205" s="26"/>
      <c r="D205" s="26"/>
      <c r="E205" s="26"/>
      <c r="F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</row>
    <row r="206" spans="1:42" ht="13" x14ac:dyDescent="0.15">
      <c r="A206" s="26"/>
      <c r="B206" s="26"/>
      <c r="C206" s="26"/>
      <c r="D206" s="26"/>
      <c r="E206" s="26"/>
      <c r="F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</row>
    <row r="207" spans="1:42" ht="13" x14ac:dyDescent="0.15">
      <c r="A207" s="26"/>
      <c r="B207" s="26"/>
      <c r="C207" s="26"/>
      <c r="D207" s="26"/>
      <c r="E207" s="26"/>
      <c r="F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</row>
    <row r="208" spans="1:42" ht="13" x14ac:dyDescent="0.15">
      <c r="A208" s="26"/>
      <c r="B208" s="26"/>
      <c r="C208" s="26"/>
      <c r="D208" s="26"/>
      <c r="E208" s="26"/>
      <c r="F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</row>
    <row r="209" spans="1:42" ht="13" x14ac:dyDescent="0.15">
      <c r="A209" s="26"/>
      <c r="B209" s="26"/>
      <c r="C209" s="26"/>
      <c r="D209" s="26"/>
      <c r="E209" s="26"/>
      <c r="F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</row>
    <row r="210" spans="1:42" ht="13" x14ac:dyDescent="0.15">
      <c r="A210" s="26"/>
      <c r="B210" s="26"/>
      <c r="C210" s="26"/>
      <c r="D210" s="26"/>
      <c r="E210" s="26"/>
      <c r="F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</row>
    <row r="211" spans="1:42" ht="13" x14ac:dyDescent="0.15">
      <c r="A211" s="26"/>
      <c r="B211" s="26"/>
      <c r="C211" s="26"/>
      <c r="D211" s="26"/>
      <c r="E211" s="26"/>
      <c r="F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</row>
    <row r="212" spans="1:42" ht="13" x14ac:dyDescent="0.15">
      <c r="A212" s="26"/>
      <c r="B212" s="26"/>
      <c r="C212" s="26"/>
      <c r="D212" s="26"/>
      <c r="E212" s="26"/>
      <c r="F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</row>
    <row r="213" spans="1:42" ht="13" x14ac:dyDescent="0.15">
      <c r="A213" s="26"/>
      <c r="B213" s="26"/>
      <c r="C213" s="26"/>
      <c r="D213" s="26"/>
      <c r="E213" s="26"/>
      <c r="F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</row>
    <row r="214" spans="1:42" ht="13" x14ac:dyDescent="0.15">
      <c r="A214" s="26"/>
      <c r="B214" s="26"/>
      <c r="C214" s="26"/>
      <c r="D214" s="26"/>
      <c r="E214" s="26"/>
      <c r="F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</row>
    <row r="215" spans="1:42" ht="13" x14ac:dyDescent="0.15">
      <c r="A215" s="26"/>
      <c r="B215" s="26"/>
      <c r="C215" s="26"/>
      <c r="D215" s="26"/>
      <c r="E215" s="26"/>
      <c r="F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</row>
    <row r="216" spans="1:42" ht="13" x14ac:dyDescent="0.15">
      <c r="A216" s="26"/>
      <c r="B216" s="26"/>
      <c r="C216" s="26"/>
      <c r="D216" s="26"/>
      <c r="E216" s="26"/>
      <c r="F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</row>
    <row r="217" spans="1:42" ht="13" x14ac:dyDescent="0.15">
      <c r="A217" s="26"/>
      <c r="B217" s="26"/>
      <c r="C217" s="26"/>
      <c r="D217" s="26"/>
      <c r="E217" s="26"/>
      <c r="F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</row>
    <row r="218" spans="1:42" ht="13" x14ac:dyDescent="0.15">
      <c r="A218" s="26"/>
      <c r="B218" s="26"/>
      <c r="C218" s="26"/>
      <c r="D218" s="26"/>
      <c r="E218" s="26"/>
      <c r="F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</row>
    <row r="219" spans="1:42" ht="13" x14ac:dyDescent="0.15">
      <c r="A219" s="26"/>
      <c r="B219" s="26"/>
      <c r="C219" s="26"/>
      <c r="D219" s="26"/>
      <c r="E219" s="26"/>
      <c r="F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</row>
    <row r="220" spans="1:42" ht="13" x14ac:dyDescent="0.15">
      <c r="A220" s="26"/>
      <c r="B220" s="26"/>
      <c r="C220" s="26"/>
      <c r="D220" s="26"/>
      <c r="E220" s="26"/>
      <c r="F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</row>
    <row r="221" spans="1:42" ht="13" x14ac:dyDescent="0.15">
      <c r="A221" s="26"/>
      <c r="B221" s="26"/>
      <c r="C221" s="26"/>
      <c r="D221" s="26"/>
      <c r="E221" s="26"/>
      <c r="F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</row>
    <row r="222" spans="1:42" ht="13" x14ac:dyDescent="0.15">
      <c r="A222" s="26"/>
      <c r="B222" s="26"/>
      <c r="C222" s="26"/>
      <c r="D222" s="26"/>
      <c r="E222" s="26"/>
      <c r="F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</row>
    <row r="223" spans="1:42" ht="13" x14ac:dyDescent="0.15">
      <c r="A223" s="26"/>
      <c r="B223" s="26"/>
      <c r="C223" s="26"/>
      <c r="D223" s="26"/>
      <c r="E223" s="26"/>
      <c r="F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</row>
    <row r="224" spans="1:42" ht="13" x14ac:dyDescent="0.15">
      <c r="A224" s="26"/>
      <c r="B224" s="26"/>
      <c r="C224" s="26"/>
      <c r="D224" s="26"/>
      <c r="E224" s="26"/>
      <c r="F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</row>
    <row r="225" spans="1:42" ht="13" x14ac:dyDescent="0.15">
      <c r="A225" s="26"/>
      <c r="B225" s="26"/>
      <c r="C225" s="26"/>
      <c r="D225" s="26"/>
      <c r="E225" s="26"/>
      <c r="F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</row>
    <row r="226" spans="1:42" ht="13" x14ac:dyDescent="0.15">
      <c r="A226" s="26"/>
      <c r="B226" s="26"/>
      <c r="C226" s="26"/>
      <c r="D226" s="26"/>
      <c r="E226" s="26"/>
      <c r="F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</row>
    <row r="227" spans="1:42" ht="13" x14ac:dyDescent="0.15">
      <c r="A227" s="26"/>
      <c r="B227" s="26"/>
      <c r="C227" s="26"/>
      <c r="D227" s="26"/>
      <c r="E227" s="26"/>
      <c r="F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</row>
    <row r="228" spans="1:42" ht="13" x14ac:dyDescent="0.15">
      <c r="A228" s="26"/>
      <c r="B228" s="26"/>
      <c r="C228" s="26"/>
      <c r="D228" s="26"/>
      <c r="E228" s="26"/>
      <c r="F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</row>
    <row r="229" spans="1:42" ht="13" x14ac:dyDescent="0.15">
      <c r="A229" s="26"/>
      <c r="B229" s="26"/>
      <c r="C229" s="26"/>
      <c r="D229" s="26"/>
      <c r="E229" s="26"/>
      <c r="F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</row>
    <row r="230" spans="1:42" ht="13" x14ac:dyDescent="0.15">
      <c r="A230" s="26"/>
      <c r="B230" s="26"/>
      <c r="C230" s="26"/>
      <c r="D230" s="26"/>
      <c r="E230" s="26"/>
      <c r="F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</row>
    <row r="231" spans="1:42" ht="13" x14ac:dyDescent="0.15">
      <c r="A231" s="26"/>
      <c r="B231" s="26"/>
      <c r="C231" s="26"/>
      <c r="D231" s="26"/>
      <c r="E231" s="26"/>
      <c r="F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</row>
    <row r="232" spans="1:42" ht="13" x14ac:dyDescent="0.15">
      <c r="A232" s="26"/>
      <c r="B232" s="26"/>
      <c r="C232" s="26"/>
      <c r="D232" s="26"/>
      <c r="E232" s="26"/>
      <c r="F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</row>
    <row r="233" spans="1:42" ht="13" x14ac:dyDescent="0.15">
      <c r="A233" s="26"/>
      <c r="B233" s="26"/>
      <c r="C233" s="26"/>
      <c r="D233" s="26"/>
      <c r="E233" s="26"/>
      <c r="F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</row>
    <row r="234" spans="1:42" ht="13" x14ac:dyDescent="0.15">
      <c r="A234" s="26"/>
      <c r="B234" s="26"/>
      <c r="C234" s="26"/>
      <c r="D234" s="26"/>
      <c r="E234" s="26"/>
      <c r="F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</row>
    <row r="235" spans="1:42" ht="13" x14ac:dyDescent="0.15">
      <c r="A235" s="26"/>
      <c r="B235" s="26"/>
      <c r="C235" s="26"/>
      <c r="D235" s="26"/>
      <c r="E235" s="26"/>
      <c r="F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</row>
    <row r="236" spans="1:42" ht="13" x14ac:dyDescent="0.15">
      <c r="A236" s="26"/>
      <c r="B236" s="26"/>
      <c r="C236" s="26"/>
      <c r="D236" s="26"/>
      <c r="E236" s="26"/>
      <c r="F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</row>
    <row r="237" spans="1:42" ht="13" x14ac:dyDescent="0.15">
      <c r="A237" s="26"/>
      <c r="B237" s="26"/>
      <c r="C237" s="26"/>
      <c r="D237" s="26"/>
      <c r="E237" s="26"/>
      <c r="F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</row>
    <row r="238" spans="1:42" ht="13" x14ac:dyDescent="0.15">
      <c r="A238" s="26"/>
      <c r="B238" s="26"/>
      <c r="C238" s="26"/>
      <c r="D238" s="26"/>
      <c r="E238" s="26"/>
      <c r="F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</row>
    <row r="239" spans="1:42" ht="13" x14ac:dyDescent="0.15">
      <c r="A239" s="26"/>
      <c r="B239" s="26"/>
      <c r="C239" s="26"/>
      <c r="D239" s="26"/>
      <c r="E239" s="26"/>
      <c r="F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</row>
    <row r="240" spans="1:42" ht="13" x14ac:dyDescent="0.15">
      <c r="A240" s="26"/>
      <c r="B240" s="26"/>
      <c r="C240" s="26"/>
      <c r="D240" s="26"/>
      <c r="E240" s="26"/>
      <c r="F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</row>
    <row r="241" spans="1:42" ht="13" x14ac:dyDescent="0.15">
      <c r="A241" s="26"/>
      <c r="B241" s="26"/>
      <c r="C241" s="26"/>
      <c r="D241" s="26"/>
      <c r="E241" s="26"/>
      <c r="F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</row>
    <row r="242" spans="1:42" ht="13" x14ac:dyDescent="0.15">
      <c r="A242" s="26"/>
      <c r="B242" s="26"/>
      <c r="C242" s="26"/>
      <c r="D242" s="26"/>
      <c r="E242" s="26"/>
      <c r="F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</row>
    <row r="243" spans="1:42" ht="13" x14ac:dyDescent="0.15">
      <c r="A243" s="26"/>
      <c r="B243" s="26"/>
      <c r="C243" s="26"/>
      <c r="D243" s="26"/>
      <c r="E243" s="26"/>
      <c r="F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</row>
    <row r="244" spans="1:42" ht="13" x14ac:dyDescent="0.15">
      <c r="A244" s="26"/>
      <c r="B244" s="26"/>
      <c r="C244" s="26"/>
      <c r="D244" s="26"/>
      <c r="E244" s="26"/>
      <c r="F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</row>
    <row r="245" spans="1:42" ht="13" x14ac:dyDescent="0.15">
      <c r="A245" s="26"/>
      <c r="B245" s="26"/>
      <c r="C245" s="26"/>
      <c r="D245" s="26"/>
      <c r="E245" s="26"/>
      <c r="F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</row>
    <row r="246" spans="1:42" ht="13" x14ac:dyDescent="0.15">
      <c r="A246" s="26"/>
      <c r="B246" s="26"/>
      <c r="C246" s="26"/>
      <c r="D246" s="26"/>
      <c r="E246" s="26"/>
      <c r="F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</row>
    <row r="247" spans="1:42" ht="13" x14ac:dyDescent="0.15">
      <c r="A247" s="26"/>
      <c r="B247" s="26"/>
      <c r="C247" s="26"/>
      <c r="D247" s="26"/>
      <c r="E247" s="26"/>
      <c r="F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</row>
    <row r="248" spans="1:42" ht="13" x14ac:dyDescent="0.15">
      <c r="A248" s="26"/>
      <c r="B248" s="26"/>
      <c r="C248" s="26"/>
      <c r="D248" s="26"/>
      <c r="E248" s="26"/>
      <c r="F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</row>
    <row r="249" spans="1:42" ht="13" x14ac:dyDescent="0.15">
      <c r="A249" s="26"/>
      <c r="B249" s="26"/>
      <c r="C249" s="26"/>
      <c r="D249" s="26"/>
      <c r="E249" s="26"/>
      <c r="F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</row>
    <row r="250" spans="1:42" ht="13" x14ac:dyDescent="0.15">
      <c r="A250" s="26"/>
      <c r="B250" s="26"/>
      <c r="C250" s="26"/>
      <c r="D250" s="26"/>
      <c r="E250" s="26"/>
      <c r="F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</row>
    <row r="251" spans="1:42" ht="13" x14ac:dyDescent="0.15">
      <c r="A251" s="26"/>
      <c r="B251" s="26"/>
      <c r="C251" s="26"/>
      <c r="D251" s="26"/>
      <c r="E251" s="26"/>
      <c r="F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</row>
    <row r="252" spans="1:42" ht="13" x14ac:dyDescent="0.15">
      <c r="A252" s="26"/>
      <c r="B252" s="26"/>
      <c r="C252" s="26"/>
      <c r="D252" s="26"/>
      <c r="E252" s="26"/>
      <c r="F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</row>
    <row r="253" spans="1:42" ht="13" x14ac:dyDescent="0.15">
      <c r="A253" s="26"/>
      <c r="B253" s="26"/>
      <c r="C253" s="26"/>
      <c r="D253" s="26"/>
      <c r="E253" s="26"/>
      <c r="F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</row>
    <row r="254" spans="1:42" ht="13" x14ac:dyDescent="0.15">
      <c r="A254" s="26"/>
      <c r="B254" s="26"/>
      <c r="C254" s="26"/>
      <c r="D254" s="26"/>
      <c r="E254" s="26"/>
      <c r="F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</row>
    <row r="255" spans="1:42" ht="13" x14ac:dyDescent="0.15">
      <c r="A255" s="26"/>
      <c r="B255" s="26"/>
      <c r="C255" s="26"/>
      <c r="D255" s="26"/>
      <c r="E255" s="26"/>
      <c r="F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</row>
    <row r="256" spans="1:42" ht="13" x14ac:dyDescent="0.15">
      <c r="A256" s="26"/>
      <c r="B256" s="26"/>
      <c r="C256" s="26"/>
      <c r="D256" s="26"/>
      <c r="E256" s="26"/>
      <c r="F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</row>
    <row r="257" spans="1:42" ht="13" x14ac:dyDescent="0.15">
      <c r="A257" s="26"/>
      <c r="B257" s="26"/>
      <c r="C257" s="26"/>
      <c r="D257" s="26"/>
      <c r="E257" s="26"/>
      <c r="F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</row>
    <row r="258" spans="1:42" ht="13" x14ac:dyDescent="0.15">
      <c r="A258" s="26"/>
      <c r="B258" s="26"/>
      <c r="C258" s="26"/>
      <c r="D258" s="26"/>
      <c r="E258" s="26"/>
      <c r="F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</row>
    <row r="259" spans="1:42" ht="13" x14ac:dyDescent="0.15">
      <c r="A259" s="26"/>
      <c r="B259" s="26"/>
      <c r="C259" s="26"/>
      <c r="D259" s="26"/>
      <c r="E259" s="26"/>
      <c r="F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</row>
    <row r="260" spans="1:42" ht="13" x14ac:dyDescent="0.15">
      <c r="A260" s="26"/>
      <c r="B260" s="26"/>
      <c r="C260" s="26"/>
      <c r="D260" s="26"/>
      <c r="E260" s="26"/>
      <c r="F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</row>
    <row r="261" spans="1:42" ht="13" x14ac:dyDescent="0.15">
      <c r="A261" s="26"/>
      <c r="B261" s="26"/>
      <c r="C261" s="26"/>
      <c r="D261" s="26"/>
      <c r="E261" s="26"/>
      <c r="F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</row>
    <row r="262" spans="1:42" ht="13" x14ac:dyDescent="0.15">
      <c r="A262" s="26"/>
      <c r="B262" s="26"/>
      <c r="C262" s="26"/>
      <c r="D262" s="26"/>
      <c r="E262" s="26"/>
      <c r="F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</row>
    <row r="263" spans="1:42" ht="13" x14ac:dyDescent="0.15">
      <c r="A263" s="26"/>
      <c r="B263" s="26"/>
      <c r="C263" s="26"/>
      <c r="D263" s="26"/>
      <c r="E263" s="26"/>
      <c r="F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</row>
    <row r="264" spans="1:42" ht="13" x14ac:dyDescent="0.15">
      <c r="A264" s="26"/>
      <c r="B264" s="26"/>
      <c r="C264" s="26"/>
      <c r="D264" s="26"/>
      <c r="E264" s="26"/>
      <c r="F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</row>
    <row r="265" spans="1:42" ht="13" x14ac:dyDescent="0.15">
      <c r="A265" s="26"/>
      <c r="B265" s="26"/>
      <c r="C265" s="26"/>
      <c r="D265" s="26"/>
      <c r="E265" s="26"/>
      <c r="F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</row>
    <row r="266" spans="1:42" ht="13" x14ac:dyDescent="0.15">
      <c r="A266" s="26"/>
      <c r="B266" s="26"/>
      <c r="C266" s="26"/>
      <c r="D266" s="26"/>
      <c r="E266" s="26"/>
      <c r="F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</row>
    <row r="267" spans="1:42" ht="13" x14ac:dyDescent="0.15">
      <c r="A267" s="26"/>
      <c r="B267" s="26"/>
      <c r="C267" s="26"/>
      <c r="D267" s="26"/>
      <c r="E267" s="26"/>
      <c r="F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</row>
    <row r="268" spans="1:42" ht="13" x14ac:dyDescent="0.15">
      <c r="A268" s="26"/>
      <c r="B268" s="26"/>
      <c r="C268" s="26"/>
      <c r="D268" s="26"/>
      <c r="E268" s="26"/>
      <c r="F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</row>
    <row r="269" spans="1:42" ht="13" x14ac:dyDescent="0.15">
      <c r="A269" s="26"/>
      <c r="B269" s="26"/>
      <c r="C269" s="26"/>
      <c r="D269" s="26"/>
      <c r="E269" s="26"/>
      <c r="F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</row>
    <row r="270" spans="1:42" ht="13" x14ac:dyDescent="0.15">
      <c r="A270" s="26"/>
      <c r="B270" s="26"/>
      <c r="C270" s="26"/>
      <c r="D270" s="26"/>
      <c r="E270" s="26"/>
      <c r="F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</row>
    <row r="271" spans="1:42" ht="13" x14ac:dyDescent="0.15">
      <c r="A271" s="26"/>
      <c r="B271" s="26"/>
      <c r="C271" s="26"/>
      <c r="D271" s="26"/>
      <c r="E271" s="26"/>
      <c r="F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</row>
    <row r="272" spans="1:42" ht="13" x14ac:dyDescent="0.15">
      <c r="A272" s="26"/>
      <c r="B272" s="26"/>
      <c r="C272" s="26"/>
      <c r="D272" s="26"/>
      <c r="E272" s="26"/>
      <c r="F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</row>
    <row r="273" spans="1:42" ht="13" x14ac:dyDescent="0.15">
      <c r="A273" s="26"/>
      <c r="B273" s="26"/>
      <c r="C273" s="26"/>
      <c r="D273" s="26"/>
      <c r="E273" s="26"/>
      <c r="F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</row>
    <row r="274" spans="1:42" ht="13" x14ac:dyDescent="0.15">
      <c r="A274" s="26"/>
      <c r="B274" s="26"/>
      <c r="C274" s="26"/>
      <c r="D274" s="26"/>
      <c r="E274" s="26"/>
      <c r="F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</row>
    <row r="275" spans="1:42" ht="13" x14ac:dyDescent="0.15">
      <c r="A275" s="26"/>
      <c r="B275" s="26"/>
      <c r="C275" s="26"/>
      <c r="D275" s="26"/>
      <c r="E275" s="26"/>
      <c r="F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</row>
    <row r="276" spans="1:42" ht="13" x14ac:dyDescent="0.15">
      <c r="A276" s="26"/>
      <c r="B276" s="26"/>
      <c r="C276" s="26"/>
      <c r="D276" s="26"/>
      <c r="E276" s="26"/>
      <c r="F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</row>
    <row r="277" spans="1:42" ht="13" x14ac:dyDescent="0.15">
      <c r="A277" s="26"/>
      <c r="B277" s="26"/>
      <c r="C277" s="26"/>
      <c r="D277" s="26"/>
      <c r="E277" s="26"/>
      <c r="F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</row>
    <row r="278" spans="1:42" ht="13" x14ac:dyDescent="0.15">
      <c r="A278" s="26"/>
      <c r="B278" s="26"/>
      <c r="C278" s="26"/>
      <c r="D278" s="26"/>
      <c r="E278" s="26"/>
      <c r="F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</row>
    <row r="279" spans="1:42" ht="13" x14ac:dyDescent="0.15">
      <c r="A279" s="26"/>
      <c r="B279" s="26"/>
      <c r="C279" s="26"/>
      <c r="D279" s="26"/>
      <c r="E279" s="26"/>
      <c r="F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</row>
    <row r="280" spans="1:42" ht="13" x14ac:dyDescent="0.15">
      <c r="A280" s="26"/>
      <c r="B280" s="26"/>
      <c r="C280" s="26"/>
      <c r="D280" s="26"/>
      <c r="E280" s="26"/>
      <c r="F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</row>
    <row r="281" spans="1:42" ht="13" x14ac:dyDescent="0.15">
      <c r="A281" s="26"/>
      <c r="B281" s="26"/>
      <c r="C281" s="26"/>
      <c r="D281" s="26"/>
      <c r="E281" s="26"/>
      <c r="F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</row>
    <row r="282" spans="1:42" ht="13" x14ac:dyDescent="0.15">
      <c r="A282" s="26"/>
      <c r="B282" s="26"/>
      <c r="C282" s="26"/>
      <c r="D282" s="26"/>
      <c r="E282" s="26"/>
      <c r="F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</row>
    <row r="283" spans="1:42" ht="13" x14ac:dyDescent="0.15">
      <c r="A283" s="26"/>
      <c r="B283" s="26"/>
      <c r="C283" s="26"/>
      <c r="D283" s="26"/>
      <c r="E283" s="26"/>
      <c r="F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</row>
    <row r="284" spans="1:42" ht="13" x14ac:dyDescent="0.15">
      <c r="A284" s="26"/>
      <c r="B284" s="26"/>
      <c r="C284" s="26"/>
      <c r="D284" s="26"/>
      <c r="E284" s="26"/>
      <c r="F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</row>
    <row r="285" spans="1:42" ht="13" x14ac:dyDescent="0.15">
      <c r="A285" s="26"/>
      <c r="B285" s="26"/>
      <c r="C285" s="26"/>
      <c r="D285" s="26"/>
      <c r="E285" s="26"/>
      <c r="F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</row>
    <row r="286" spans="1:42" ht="13" x14ac:dyDescent="0.15">
      <c r="A286" s="26"/>
      <c r="B286" s="26"/>
      <c r="C286" s="26"/>
      <c r="D286" s="26"/>
      <c r="E286" s="26"/>
      <c r="F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</row>
    <row r="287" spans="1:42" ht="13" x14ac:dyDescent="0.15">
      <c r="A287" s="26"/>
      <c r="B287" s="26"/>
      <c r="C287" s="26"/>
      <c r="D287" s="26"/>
      <c r="E287" s="26"/>
      <c r="F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</row>
    <row r="288" spans="1:42" ht="13" x14ac:dyDescent="0.15">
      <c r="A288" s="26"/>
      <c r="B288" s="26"/>
      <c r="C288" s="26"/>
      <c r="D288" s="26"/>
      <c r="E288" s="26"/>
      <c r="F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</row>
    <row r="289" spans="1:42" ht="13" x14ac:dyDescent="0.15">
      <c r="A289" s="26"/>
      <c r="B289" s="26"/>
      <c r="C289" s="26"/>
      <c r="D289" s="26"/>
      <c r="E289" s="26"/>
      <c r="F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</row>
    <row r="290" spans="1:42" ht="13" x14ac:dyDescent="0.15">
      <c r="A290" s="26"/>
      <c r="B290" s="26"/>
      <c r="C290" s="26"/>
      <c r="D290" s="26"/>
      <c r="E290" s="26"/>
      <c r="F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</row>
    <row r="291" spans="1:42" ht="13" x14ac:dyDescent="0.15">
      <c r="A291" s="26"/>
      <c r="B291" s="26"/>
      <c r="C291" s="26"/>
      <c r="D291" s="26"/>
      <c r="E291" s="26"/>
      <c r="F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</row>
    <row r="292" spans="1:42" ht="13" x14ac:dyDescent="0.15">
      <c r="A292" s="26"/>
      <c r="B292" s="26"/>
      <c r="C292" s="26"/>
      <c r="D292" s="26"/>
      <c r="E292" s="26"/>
      <c r="F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</row>
    <row r="293" spans="1:42" ht="13" x14ac:dyDescent="0.15">
      <c r="A293" s="26"/>
      <c r="B293" s="26"/>
      <c r="C293" s="26"/>
      <c r="D293" s="26"/>
      <c r="E293" s="26"/>
      <c r="F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</row>
    <row r="294" spans="1:42" ht="13" x14ac:dyDescent="0.15">
      <c r="A294" s="26"/>
      <c r="B294" s="26"/>
      <c r="C294" s="26"/>
      <c r="D294" s="26"/>
      <c r="E294" s="26"/>
      <c r="F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</row>
    <row r="295" spans="1:42" ht="13" x14ac:dyDescent="0.15">
      <c r="A295" s="26"/>
      <c r="B295" s="26"/>
      <c r="C295" s="26"/>
      <c r="D295" s="26"/>
      <c r="E295" s="26"/>
      <c r="F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</row>
    <row r="296" spans="1:42" ht="13" x14ac:dyDescent="0.15">
      <c r="A296" s="26"/>
      <c r="B296" s="26"/>
      <c r="C296" s="26"/>
      <c r="D296" s="26"/>
      <c r="E296" s="26"/>
      <c r="F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</row>
    <row r="297" spans="1:42" ht="13" x14ac:dyDescent="0.15">
      <c r="A297" s="26"/>
      <c r="B297" s="26"/>
      <c r="C297" s="26"/>
      <c r="D297" s="26"/>
      <c r="E297" s="26"/>
      <c r="F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</row>
    <row r="298" spans="1:42" ht="13" x14ac:dyDescent="0.15">
      <c r="A298" s="26"/>
      <c r="B298" s="26"/>
      <c r="C298" s="26"/>
      <c r="D298" s="26"/>
      <c r="E298" s="26"/>
      <c r="F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</row>
    <row r="299" spans="1:42" ht="13" x14ac:dyDescent="0.15">
      <c r="A299" s="26"/>
      <c r="B299" s="26"/>
      <c r="C299" s="26"/>
      <c r="D299" s="26"/>
      <c r="E299" s="26"/>
      <c r="F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</row>
    <row r="300" spans="1:42" ht="13" x14ac:dyDescent="0.15">
      <c r="A300" s="26"/>
      <c r="B300" s="26"/>
      <c r="C300" s="26"/>
      <c r="D300" s="26"/>
      <c r="E300" s="26"/>
      <c r="F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</row>
    <row r="301" spans="1:42" ht="13" x14ac:dyDescent="0.15">
      <c r="A301" s="26"/>
      <c r="B301" s="26"/>
      <c r="C301" s="26"/>
      <c r="D301" s="26"/>
      <c r="E301" s="26"/>
      <c r="F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</row>
    <row r="302" spans="1:42" ht="13" x14ac:dyDescent="0.15">
      <c r="A302" s="26"/>
      <c r="B302" s="26"/>
      <c r="C302" s="26"/>
      <c r="D302" s="26"/>
      <c r="E302" s="26"/>
      <c r="F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</row>
    <row r="303" spans="1:42" ht="13" x14ac:dyDescent="0.15">
      <c r="A303" s="26"/>
      <c r="B303" s="26"/>
      <c r="C303" s="26"/>
      <c r="D303" s="26"/>
      <c r="E303" s="26"/>
      <c r="F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</row>
    <row r="304" spans="1:42" ht="13" x14ac:dyDescent="0.15">
      <c r="A304" s="26"/>
      <c r="B304" s="26"/>
      <c r="C304" s="26"/>
      <c r="D304" s="26"/>
      <c r="E304" s="26"/>
      <c r="F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</row>
    <row r="305" spans="1:42" ht="13" x14ac:dyDescent="0.15">
      <c r="A305" s="26"/>
      <c r="B305" s="26"/>
      <c r="C305" s="26"/>
      <c r="D305" s="26"/>
      <c r="E305" s="26"/>
      <c r="F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</row>
    <row r="306" spans="1:42" ht="13" x14ac:dyDescent="0.15">
      <c r="A306" s="26"/>
      <c r="B306" s="26"/>
      <c r="C306" s="26"/>
      <c r="D306" s="26"/>
      <c r="E306" s="26"/>
      <c r="F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</row>
    <row r="307" spans="1:42" ht="13" x14ac:dyDescent="0.15">
      <c r="A307" s="26"/>
      <c r="B307" s="26"/>
      <c r="C307" s="26"/>
      <c r="D307" s="26"/>
      <c r="E307" s="26"/>
      <c r="F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</row>
    <row r="308" spans="1:42" ht="13" x14ac:dyDescent="0.15">
      <c r="A308" s="26"/>
      <c r="B308" s="26"/>
      <c r="C308" s="26"/>
      <c r="D308" s="26"/>
      <c r="E308" s="26"/>
      <c r="F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</row>
    <row r="309" spans="1:42" ht="13" x14ac:dyDescent="0.15">
      <c r="A309" s="26"/>
      <c r="B309" s="26"/>
      <c r="C309" s="26"/>
      <c r="D309" s="26"/>
      <c r="E309" s="26"/>
      <c r="F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</row>
    <row r="310" spans="1:42" ht="13" x14ac:dyDescent="0.15">
      <c r="A310" s="26"/>
      <c r="B310" s="26"/>
      <c r="C310" s="26"/>
      <c r="D310" s="26"/>
      <c r="E310" s="26"/>
      <c r="F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</row>
    <row r="311" spans="1:42" ht="13" x14ac:dyDescent="0.15">
      <c r="A311" s="26"/>
      <c r="B311" s="26"/>
      <c r="C311" s="26"/>
      <c r="D311" s="26"/>
      <c r="E311" s="26"/>
      <c r="F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</row>
    <row r="312" spans="1:42" ht="13" x14ac:dyDescent="0.15">
      <c r="A312" s="26"/>
      <c r="B312" s="26"/>
      <c r="C312" s="26"/>
      <c r="D312" s="26"/>
      <c r="E312" s="26"/>
      <c r="F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</row>
    <row r="313" spans="1:42" ht="13" x14ac:dyDescent="0.15">
      <c r="A313" s="26"/>
      <c r="B313" s="26"/>
      <c r="C313" s="26"/>
      <c r="D313" s="26"/>
      <c r="E313" s="26"/>
      <c r="F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</row>
    <row r="314" spans="1:42" ht="13" x14ac:dyDescent="0.15">
      <c r="A314" s="26"/>
      <c r="B314" s="26"/>
      <c r="C314" s="26"/>
      <c r="D314" s="26"/>
      <c r="E314" s="26"/>
      <c r="F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</row>
    <row r="315" spans="1:42" ht="13" x14ac:dyDescent="0.15">
      <c r="A315" s="26"/>
      <c r="B315" s="26"/>
      <c r="C315" s="26"/>
      <c r="D315" s="26"/>
      <c r="E315" s="26"/>
      <c r="F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</row>
    <row r="316" spans="1:42" ht="13" x14ac:dyDescent="0.15">
      <c r="A316" s="26"/>
      <c r="B316" s="26"/>
      <c r="C316" s="26"/>
      <c r="D316" s="26"/>
      <c r="E316" s="26"/>
      <c r="F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</row>
    <row r="317" spans="1:42" ht="13" x14ac:dyDescent="0.15">
      <c r="A317" s="26"/>
      <c r="B317" s="26"/>
      <c r="C317" s="26"/>
      <c r="D317" s="26"/>
      <c r="E317" s="26"/>
      <c r="F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</row>
    <row r="318" spans="1:42" ht="13" x14ac:dyDescent="0.15">
      <c r="A318" s="26"/>
      <c r="B318" s="26"/>
      <c r="C318" s="26"/>
      <c r="D318" s="26"/>
      <c r="E318" s="26"/>
      <c r="F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</row>
    <row r="319" spans="1:42" ht="13" x14ac:dyDescent="0.15">
      <c r="A319" s="26"/>
      <c r="B319" s="26"/>
      <c r="C319" s="26"/>
      <c r="D319" s="26"/>
      <c r="E319" s="26"/>
      <c r="F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</row>
    <row r="320" spans="1:42" ht="13" x14ac:dyDescent="0.15">
      <c r="A320" s="26"/>
      <c r="B320" s="26"/>
      <c r="C320" s="26"/>
      <c r="D320" s="26"/>
      <c r="E320" s="26"/>
      <c r="F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</row>
    <row r="321" spans="1:42" ht="13" x14ac:dyDescent="0.15">
      <c r="A321" s="26"/>
      <c r="B321" s="26"/>
      <c r="C321" s="26"/>
      <c r="D321" s="26"/>
      <c r="E321" s="26"/>
      <c r="F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</row>
    <row r="322" spans="1:42" ht="13" x14ac:dyDescent="0.15">
      <c r="A322" s="26"/>
      <c r="B322" s="26"/>
      <c r="C322" s="26"/>
      <c r="D322" s="26"/>
      <c r="E322" s="26"/>
      <c r="F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</row>
    <row r="323" spans="1:42" ht="13" x14ac:dyDescent="0.15">
      <c r="A323" s="26"/>
      <c r="B323" s="26"/>
      <c r="C323" s="26"/>
      <c r="D323" s="26"/>
      <c r="E323" s="26"/>
      <c r="F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</row>
    <row r="324" spans="1:42" ht="13" x14ac:dyDescent="0.15">
      <c r="A324" s="26"/>
      <c r="B324" s="26"/>
      <c r="C324" s="26"/>
      <c r="D324" s="26"/>
      <c r="E324" s="26"/>
      <c r="F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</row>
    <row r="325" spans="1:42" ht="13" x14ac:dyDescent="0.15">
      <c r="A325" s="26"/>
      <c r="B325" s="26"/>
      <c r="C325" s="26"/>
      <c r="D325" s="26"/>
      <c r="E325" s="26"/>
      <c r="F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</row>
    <row r="326" spans="1:42" ht="13" x14ac:dyDescent="0.15">
      <c r="A326" s="26"/>
      <c r="B326" s="26"/>
      <c r="C326" s="26"/>
      <c r="D326" s="26"/>
      <c r="E326" s="26"/>
      <c r="F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</row>
    <row r="327" spans="1:42" ht="13" x14ac:dyDescent="0.15">
      <c r="A327" s="26"/>
      <c r="B327" s="26"/>
      <c r="C327" s="26"/>
      <c r="D327" s="26"/>
      <c r="E327" s="26"/>
      <c r="F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</row>
    <row r="328" spans="1:42" ht="13" x14ac:dyDescent="0.15">
      <c r="A328" s="26"/>
      <c r="B328" s="26"/>
      <c r="C328" s="26"/>
      <c r="D328" s="26"/>
      <c r="E328" s="26"/>
      <c r="F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</row>
    <row r="329" spans="1:42" ht="13" x14ac:dyDescent="0.15">
      <c r="A329" s="26"/>
      <c r="B329" s="26"/>
      <c r="C329" s="26"/>
      <c r="D329" s="26"/>
      <c r="E329" s="26"/>
      <c r="F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</row>
    <row r="330" spans="1:42" ht="13" x14ac:dyDescent="0.15">
      <c r="A330" s="26"/>
      <c r="B330" s="26"/>
      <c r="C330" s="26"/>
      <c r="D330" s="26"/>
      <c r="E330" s="26"/>
      <c r="F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</row>
    <row r="331" spans="1:42" ht="13" x14ac:dyDescent="0.15">
      <c r="A331" s="26"/>
      <c r="B331" s="26"/>
      <c r="C331" s="26"/>
      <c r="D331" s="26"/>
      <c r="E331" s="26"/>
      <c r="F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</row>
    <row r="332" spans="1:42" ht="13" x14ac:dyDescent="0.15">
      <c r="A332" s="26"/>
      <c r="B332" s="26"/>
      <c r="C332" s="26"/>
      <c r="D332" s="26"/>
      <c r="E332" s="26"/>
      <c r="F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</row>
    <row r="333" spans="1:42" ht="13" x14ac:dyDescent="0.15">
      <c r="A333" s="26"/>
      <c r="B333" s="26"/>
      <c r="C333" s="26"/>
      <c r="D333" s="26"/>
      <c r="E333" s="26"/>
      <c r="F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</row>
    <row r="334" spans="1:42" ht="13" x14ac:dyDescent="0.15">
      <c r="A334" s="26"/>
      <c r="B334" s="26"/>
      <c r="C334" s="26"/>
      <c r="D334" s="26"/>
      <c r="E334" s="26"/>
      <c r="F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</row>
    <row r="335" spans="1:42" ht="13" x14ac:dyDescent="0.15">
      <c r="A335" s="26"/>
      <c r="B335" s="26"/>
      <c r="C335" s="26"/>
      <c r="D335" s="26"/>
      <c r="E335" s="26"/>
      <c r="F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</row>
    <row r="336" spans="1:42" ht="13" x14ac:dyDescent="0.15">
      <c r="A336" s="26"/>
      <c r="B336" s="26"/>
      <c r="C336" s="26"/>
      <c r="D336" s="26"/>
      <c r="E336" s="26"/>
      <c r="F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</row>
    <row r="337" spans="1:42" ht="13" x14ac:dyDescent="0.15">
      <c r="A337" s="26"/>
      <c r="B337" s="26"/>
      <c r="C337" s="26"/>
      <c r="D337" s="26"/>
      <c r="E337" s="26"/>
      <c r="F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</row>
    <row r="338" spans="1:42" ht="13" x14ac:dyDescent="0.15">
      <c r="A338" s="26"/>
      <c r="B338" s="26"/>
      <c r="C338" s="26"/>
      <c r="D338" s="26"/>
      <c r="E338" s="26"/>
      <c r="F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</row>
    <row r="339" spans="1:42" ht="13" x14ac:dyDescent="0.15">
      <c r="A339" s="26"/>
      <c r="B339" s="26"/>
      <c r="C339" s="26"/>
      <c r="D339" s="26"/>
      <c r="E339" s="26"/>
      <c r="F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</row>
    <row r="340" spans="1:42" ht="13" x14ac:dyDescent="0.15">
      <c r="A340" s="26"/>
      <c r="B340" s="26"/>
      <c r="C340" s="26"/>
      <c r="D340" s="26"/>
      <c r="E340" s="26"/>
      <c r="F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</row>
    <row r="341" spans="1:42" ht="13" x14ac:dyDescent="0.15">
      <c r="A341" s="26"/>
      <c r="B341" s="26"/>
      <c r="C341" s="26"/>
      <c r="D341" s="26"/>
      <c r="E341" s="26"/>
      <c r="F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</row>
    <row r="342" spans="1:42" ht="13" x14ac:dyDescent="0.15">
      <c r="A342" s="26"/>
      <c r="B342" s="26"/>
      <c r="C342" s="26"/>
      <c r="D342" s="26"/>
      <c r="E342" s="26"/>
      <c r="F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</row>
    <row r="343" spans="1:42" ht="13" x14ac:dyDescent="0.15">
      <c r="A343" s="26"/>
      <c r="B343" s="26"/>
      <c r="C343" s="26"/>
      <c r="D343" s="26"/>
      <c r="E343" s="26"/>
      <c r="F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</row>
    <row r="344" spans="1:42" ht="13" x14ac:dyDescent="0.15">
      <c r="A344" s="26"/>
      <c r="B344" s="26"/>
      <c r="C344" s="26"/>
      <c r="D344" s="26"/>
      <c r="E344" s="26"/>
      <c r="F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</row>
    <row r="345" spans="1:42" ht="13" x14ac:dyDescent="0.15">
      <c r="A345" s="26"/>
      <c r="B345" s="26"/>
      <c r="C345" s="26"/>
      <c r="D345" s="26"/>
      <c r="E345" s="26"/>
      <c r="F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</row>
    <row r="346" spans="1:42" ht="13" x14ac:dyDescent="0.15">
      <c r="A346" s="26"/>
      <c r="B346" s="26"/>
      <c r="C346" s="26"/>
      <c r="D346" s="26"/>
      <c r="E346" s="26"/>
      <c r="F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</row>
    <row r="347" spans="1:42" ht="13" x14ac:dyDescent="0.15">
      <c r="A347" s="26"/>
      <c r="B347" s="26"/>
      <c r="C347" s="26"/>
      <c r="D347" s="26"/>
      <c r="E347" s="26"/>
      <c r="F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</row>
    <row r="348" spans="1:42" ht="13" x14ac:dyDescent="0.15">
      <c r="A348" s="26"/>
      <c r="B348" s="26"/>
      <c r="C348" s="26"/>
      <c r="D348" s="26"/>
      <c r="E348" s="26"/>
      <c r="F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</row>
    <row r="349" spans="1:42" ht="13" x14ac:dyDescent="0.15">
      <c r="A349" s="26"/>
      <c r="B349" s="26"/>
      <c r="C349" s="26"/>
      <c r="D349" s="26"/>
      <c r="E349" s="26"/>
      <c r="F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</row>
    <row r="350" spans="1:42" ht="13" x14ac:dyDescent="0.15">
      <c r="A350" s="26"/>
      <c r="B350" s="26"/>
      <c r="C350" s="26"/>
      <c r="D350" s="26"/>
      <c r="E350" s="26"/>
      <c r="F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</row>
    <row r="351" spans="1:42" ht="13" x14ac:dyDescent="0.15">
      <c r="A351" s="26"/>
      <c r="B351" s="26"/>
      <c r="C351" s="26"/>
      <c r="D351" s="26"/>
      <c r="E351" s="26"/>
      <c r="F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</row>
    <row r="352" spans="1:42" ht="13" x14ac:dyDescent="0.15">
      <c r="A352" s="26"/>
      <c r="B352" s="26"/>
      <c r="C352" s="26"/>
      <c r="D352" s="26"/>
      <c r="E352" s="26"/>
      <c r="F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</row>
    <row r="353" spans="1:42" ht="13" x14ac:dyDescent="0.15">
      <c r="A353" s="26"/>
      <c r="B353" s="26"/>
      <c r="C353" s="26"/>
      <c r="D353" s="26"/>
      <c r="E353" s="26"/>
      <c r="F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</row>
    <row r="354" spans="1:42" ht="13" x14ac:dyDescent="0.15">
      <c r="A354" s="26"/>
      <c r="B354" s="26"/>
      <c r="C354" s="26"/>
      <c r="D354" s="26"/>
      <c r="E354" s="26"/>
      <c r="F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</row>
    <row r="355" spans="1:42" ht="13" x14ac:dyDescent="0.15">
      <c r="A355" s="26"/>
      <c r="B355" s="26"/>
      <c r="C355" s="26"/>
      <c r="D355" s="26"/>
      <c r="E355" s="26"/>
      <c r="F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</row>
    <row r="356" spans="1:42" ht="13" x14ac:dyDescent="0.15">
      <c r="A356" s="26"/>
      <c r="B356" s="26"/>
      <c r="C356" s="26"/>
      <c r="D356" s="26"/>
      <c r="E356" s="26"/>
      <c r="F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</row>
    <row r="357" spans="1:42" ht="13" x14ac:dyDescent="0.15">
      <c r="A357" s="26"/>
      <c r="B357" s="26"/>
      <c r="C357" s="26"/>
      <c r="D357" s="26"/>
      <c r="E357" s="26"/>
      <c r="F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</row>
    <row r="358" spans="1:42" ht="13" x14ac:dyDescent="0.15">
      <c r="A358" s="26"/>
      <c r="B358" s="26"/>
      <c r="C358" s="26"/>
      <c r="D358" s="26"/>
      <c r="E358" s="26"/>
      <c r="F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</row>
    <row r="359" spans="1:42" ht="13" x14ac:dyDescent="0.15">
      <c r="A359" s="26"/>
      <c r="B359" s="26"/>
      <c r="C359" s="26"/>
      <c r="D359" s="26"/>
      <c r="E359" s="26"/>
      <c r="F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</row>
    <row r="360" spans="1:42" ht="13" x14ac:dyDescent="0.15">
      <c r="A360" s="26"/>
      <c r="B360" s="26"/>
      <c r="C360" s="26"/>
      <c r="D360" s="26"/>
      <c r="E360" s="26"/>
      <c r="F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</row>
    <row r="361" spans="1:42" ht="13" x14ac:dyDescent="0.15">
      <c r="A361" s="26"/>
      <c r="B361" s="26"/>
      <c r="C361" s="26"/>
      <c r="D361" s="26"/>
      <c r="E361" s="26"/>
      <c r="F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</row>
    <row r="362" spans="1:42" ht="13" x14ac:dyDescent="0.15">
      <c r="A362" s="26"/>
      <c r="B362" s="26"/>
      <c r="C362" s="26"/>
      <c r="D362" s="26"/>
      <c r="E362" s="26"/>
      <c r="F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</row>
    <row r="363" spans="1:42" ht="13" x14ac:dyDescent="0.15">
      <c r="A363" s="26"/>
      <c r="B363" s="26"/>
      <c r="C363" s="26"/>
      <c r="D363" s="26"/>
      <c r="E363" s="26"/>
      <c r="F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</row>
    <row r="364" spans="1:42" ht="13" x14ac:dyDescent="0.15">
      <c r="A364" s="26"/>
      <c r="B364" s="26"/>
      <c r="C364" s="26"/>
      <c r="D364" s="26"/>
      <c r="E364" s="26"/>
      <c r="F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</row>
    <row r="365" spans="1:42" ht="13" x14ac:dyDescent="0.15">
      <c r="A365" s="26"/>
      <c r="B365" s="26"/>
      <c r="C365" s="26"/>
      <c r="D365" s="26"/>
      <c r="E365" s="26"/>
      <c r="F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</row>
    <row r="366" spans="1:42" ht="13" x14ac:dyDescent="0.15">
      <c r="A366" s="26"/>
      <c r="B366" s="26"/>
      <c r="C366" s="26"/>
      <c r="D366" s="26"/>
      <c r="E366" s="26"/>
      <c r="F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</row>
    <row r="367" spans="1:42" ht="13" x14ac:dyDescent="0.15">
      <c r="A367" s="26"/>
      <c r="B367" s="26"/>
      <c r="C367" s="26"/>
      <c r="D367" s="26"/>
      <c r="E367" s="26"/>
      <c r="F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</row>
    <row r="368" spans="1:42" ht="13" x14ac:dyDescent="0.15">
      <c r="A368" s="26"/>
      <c r="B368" s="26"/>
      <c r="C368" s="26"/>
      <c r="D368" s="26"/>
      <c r="E368" s="26"/>
      <c r="F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</row>
    <row r="369" spans="1:42" ht="13" x14ac:dyDescent="0.15">
      <c r="A369" s="26"/>
      <c r="B369" s="26"/>
      <c r="C369" s="26"/>
      <c r="D369" s="26"/>
      <c r="E369" s="26"/>
      <c r="F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</row>
    <row r="370" spans="1:42" ht="13" x14ac:dyDescent="0.15">
      <c r="A370" s="26"/>
      <c r="B370" s="26"/>
      <c r="C370" s="26"/>
      <c r="D370" s="26"/>
      <c r="E370" s="26"/>
      <c r="F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</row>
    <row r="371" spans="1:42" ht="13" x14ac:dyDescent="0.15">
      <c r="A371" s="26"/>
      <c r="B371" s="26"/>
      <c r="C371" s="26"/>
      <c r="D371" s="26"/>
      <c r="E371" s="26"/>
      <c r="F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</row>
    <row r="372" spans="1:42" ht="13" x14ac:dyDescent="0.15">
      <c r="A372" s="26"/>
      <c r="B372" s="26"/>
      <c r="C372" s="26"/>
      <c r="D372" s="26"/>
      <c r="E372" s="26"/>
      <c r="F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</row>
    <row r="373" spans="1:42" ht="13" x14ac:dyDescent="0.15">
      <c r="A373" s="26"/>
      <c r="B373" s="26"/>
      <c r="C373" s="26"/>
      <c r="D373" s="26"/>
      <c r="E373" s="26"/>
      <c r="F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</row>
    <row r="374" spans="1:42" ht="13" x14ac:dyDescent="0.15">
      <c r="A374" s="26"/>
      <c r="B374" s="26"/>
      <c r="C374" s="26"/>
      <c r="D374" s="26"/>
      <c r="E374" s="26"/>
      <c r="F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</row>
    <row r="375" spans="1:42" ht="13" x14ac:dyDescent="0.15">
      <c r="A375" s="26"/>
      <c r="B375" s="26"/>
      <c r="C375" s="26"/>
      <c r="D375" s="26"/>
      <c r="E375" s="26"/>
      <c r="F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</row>
    <row r="376" spans="1:42" ht="13" x14ac:dyDescent="0.15">
      <c r="A376" s="26"/>
      <c r="B376" s="26"/>
      <c r="C376" s="26"/>
      <c r="D376" s="26"/>
      <c r="E376" s="26"/>
      <c r="F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</row>
    <row r="377" spans="1:42" ht="13" x14ac:dyDescent="0.15">
      <c r="A377" s="26"/>
      <c r="B377" s="26"/>
      <c r="C377" s="26"/>
      <c r="D377" s="26"/>
      <c r="E377" s="26"/>
      <c r="F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</row>
    <row r="378" spans="1:42" ht="13" x14ac:dyDescent="0.15">
      <c r="A378" s="26"/>
      <c r="B378" s="26"/>
      <c r="C378" s="26"/>
      <c r="D378" s="26"/>
      <c r="E378" s="26"/>
      <c r="F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</row>
    <row r="379" spans="1:42" ht="13" x14ac:dyDescent="0.15">
      <c r="A379" s="26"/>
      <c r="B379" s="26"/>
      <c r="C379" s="26"/>
      <c r="D379" s="26"/>
      <c r="E379" s="26"/>
      <c r="F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</row>
    <row r="380" spans="1:42" ht="13" x14ac:dyDescent="0.15">
      <c r="A380" s="26"/>
      <c r="B380" s="26"/>
      <c r="C380" s="26"/>
      <c r="D380" s="26"/>
      <c r="E380" s="26"/>
      <c r="F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</row>
    <row r="381" spans="1:42" ht="13" x14ac:dyDescent="0.15">
      <c r="A381" s="26"/>
      <c r="B381" s="26"/>
      <c r="C381" s="26"/>
      <c r="D381" s="26"/>
      <c r="E381" s="26"/>
      <c r="F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</row>
    <row r="382" spans="1:42" ht="13" x14ac:dyDescent="0.15">
      <c r="A382" s="26"/>
      <c r="B382" s="26"/>
      <c r="C382" s="26"/>
      <c r="D382" s="26"/>
      <c r="E382" s="26"/>
      <c r="F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</row>
    <row r="383" spans="1:42" ht="13" x14ac:dyDescent="0.15">
      <c r="A383" s="26"/>
      <c r="B383" s="26"/>
      <c r="C383" s="26"/>
      <c r="D383" s="26"/>
      <c r="E383" s="26"/>
      <c r="F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</row>
    <row r="384" spans="1:42" ht="13" x14ac:dyDescent="0.15">
      <c r="A384" s="26"/>
      <c r="B384" s="26"/>
      <c r="C384" s="26"/>
      <c r="D384" s="26"/>
      <c r="E384" s="26"/>
      <c r="F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</row>
    <row r="385" spans="1:42" ht="13" x14ac:dyDescent="0.15">
      <c r="A385" s="26"/>
      <c r="B385" s="26"/>
      <c r="C385" s="26"/>
      <c r="D385" s="26"/>
      <c r="E385" s="26"/>
      <c r="F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</row>
    <row r="386" spans="1:42" ht="13" x14ac:dyDescent="0.15">
      <c r="A386" s="26"/>
      <c r="B386" s="26"/>
      <c r="C386" s="26"/>
      <c r="D386" s="26"/>
      <c r="E386" s="26"/>
      <c r="F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</row>
    <row r="387" spans="1:42" ht="13" x14ac:dyDescent="0.15">
      <c r="A387" s="26"/>
      <c r="B387" s="26"/>
      <c r="C387" s="26"/>
      <c r="D387" s="26"/>
      <c r="E387" s="26"/>
      <c r="F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</row>
    <row r="388" spans="1:42" ht="13" x14ac:dyDescent="0.15">
      <c r="A388" s="26"/>
      <c r="B388" s="26"/>
      <c r="C388" s="26"/>
      <c r="D388" s="26"/>
      <c r="E388" s="26"/>
      <c r="F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</row>
    <row r="389" spans="1:42" ht="13" x14ac:dyDescent="0.15">
      <c r="A389" s="26"/>
      <c r="B389" s="26"/>
      <c r="C389" s="26"/>
      <c r="D389" s="26"/>
      <c r="E389" s="26"/>
      <c r="F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</row>
    <row r="390" spans="1:42" ht="13" x14ac:dyDescent="0.15">
      <c r="A390" s="26"/>
      <c r="B390" s="26"/>
      <c r="C390" s="26"/>
      <c r="D390" s="26"/>
      <c r="E390" s="26"/>
      <c r="F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</row>
    <row r="391" spans="1:42" ht="13" x14ac:dyDescent="0.15">
      <c r="A391" s="26"/>
      <c r="B391" s="26"/>
      <c r="C391" s="26"/>
      <c r="D391" s="26"/>
      <c r="E391" s="26"/>
      <c r="F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</row>
    <row r="392" spans="1:42" ht="13" x14ac:dyDescent="0.15">
      <c r="A392" s="26"/>
      <c r="B392" s="26"/>
      <c r="C392" s="26"/>
      <c r="D392" s="26"/>
      <c r="E392" s="26"/>
      <c r="F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</row>
    <row r="393" spans="1:42" ht="13" x14ac:dyDescent="0.15">
      <c r="A393" s="26"/>
      <c r="B393" s="26"/>
      <c r="C393" s="26"/>
      <c r="D393" s="26"/>
      <c r="E393" s="26"/>
      <c r="F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</row>
    <row r="394" spans="1:42" ht="13" x14ac:dyDescent="0.15">
      <c r="A394" s="26"/>
      <c r="B394" s="26"/>
      <c r="C394" s="26"/>
      <c r="D394" s="26"/>
      <c r="E394" s="26"/>
      <c r="F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</row>
    <row r="395" spans="1:42" ht="13" x14ac:dyDescent="0.15">
      <c r="A395" s="26"/>
      <c r="B395" s="26"/>
      <c r="C395" s="26"/>
      <c r="D395" s="26"/>
      <c r="E395" s="26"/>
      <c r="F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</row>
    <row r="396" spans="1:42" ht="13" x14ac:dyDescent="0.15">
      <c r="A396" s="26"/>
      <c r="B396" s="26"/>
      <c r="C396" s="26"/>
      <c r="D396" s="26"/>
      <c r="E396" s="26"/>
      <c r="F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</row>
    <row r="397" spans="1:42" ht="13" x14ac:dyDescent="0.15">
      <c r="A397" s="26"/>
      <c r="B397" s="26"/>
      <c r="C397" s="26"/>
      <c r="D397" s="26"/>
      <c r="E397" s="26"/>
      <c r="F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</row>
    <row r="398" spans="1:42" ht="13" x14ac:dyDescent="0.15">
      <c r="A398" s="26"/>
      <c r="B398" s="26"/>
      <c r="C398" s="26"/>
      <c r="D398" s="26"/>
      <c r="E398" s="26"/>
      <c r="F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</row>
    <row r="399" spans="1:42" ht="13" x14ac:dyDescent="0.15">
      <c r="A399" s="26"/>
      <c r="B399" s="26"/>
      <c r="C399" s="26"/>
      <c r="D399" s="26"/>
      <c r="E399" s="26"/>
      <c r="F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</row>
    <row r="400" spans="1:42" ht="13" x14ac:dyDescent="0.15">
      <c r="A400" s="26"/>
      <c r="B400" s="26"/>
      <c r="C400" s="26"/>
      <c r="D400" s="26"/>
      <c r="E400" s="26"/>
      <c r="F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</row>
    <row r="401" spans="1:42" ht="13" x14ac:dyDescent="0.15">
      <c r="A401" s="26"/>
      <c r="B401" s="26"/>
      <c r="C401" s="26"/>
      <c r="D401" s="26"/>
      <c r="E401" s="26"/>
      <c r="F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</row>
    <row r="402" spans="1:42" ht="13" x14ac:dyDescent="0.15">
      <c r="A402" s="26"/>
      <c r="B402" s="26"/>
      <c r="C402" s="26"/>
      <c r="D402" s="26"/>
      <c r="E402" s="26"/>
      <c r="F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</row>
    <row r="403" spans="1:42" ht="13" x14ac:dyDescent="0.15">
      <c r="A403" s="26"/>
      <c r="B403" s="26"/>
      <c r="C403" s="26"/>
      <c r="D403" s="26"/>
      <c r="E403" s="26"/>
      <c r="F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</row>
    <row r="404" spans="1:42" ht="13" x14ac:dyDescent="0.15">
      <c r="A404" s="26"/>
      <c r="B404" s="26"/>
      <c r="C404" s="26"/>
      <c r="D404" s="26"/>
      <c r="E404" s="26"/>
      <c r="F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</row>
    <row r="405" spans="1:42" ht="13" x14ac:dyDescent="0.15">
      <c r="A405" s="26"/>
      <c r="B405" s="26"/>
      <c r="C405" s="26"/>
      <c r="D405" s="26"/>
      <c r="E405" s="26"/>
      <c r="F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</row>
    <row r="406" spans="1:42" ht="13" x14ac:dyDescent="0.15">
      <c r="A406" s="26"/>
      <c r="B406" s="26"/>
      <c r="C406" s="26"/>
      <c r="D406" s="26"/>
      <c r="E406" s="26"/>
      <c r="F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</row>
    <row r="407" spans="1:42" ht="13" x14ac:dyDescent="0.15">
      <c r="A407" s="26"/>
      <c r="B407" s="26"/>
      <c r="C407" s="26"/>
      <c r="D407" s="26"/>
      <c r="E407" s="26"/>
      <c r="F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</row>
    <row r="408" spans="1:42" ht="13" x14ac:dyDescent="0.15">
      <c r="A408" s="26"/>
      <c r="B408" s="26"/>
      <c r="C408" s="26"/>
      <c r="D408" s="26"/>
      <c r="E408" s="26"/>
      <c r="F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</row>
    <row r="409" spans="1:42" ht="13" x14ac:dyDescent="0.15">
      <c r="A409" s="26"/>
      <c r="B409" s="26"/>
      <c r="C409" s="26"/>
      <c r="D409" s="26"/>
      <c r="E409" s="26"/>
      <c r="F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</row>
    <row r="410" spans="1:42" ht="13" x14ac:dyDescent="0.15">
      <c r="A410" s="26"/>
      <c r="B410" s="26"/>
      <c r="C410" s="26"/>
      <c r="D410" s="26"/>
      <c r="E410" s="26"/>
      <c r="F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</row>
    <row r="411" spans="1:42" ht="13" x14ac:dyDescent="0.15">
      <c r="A411" s="26"/>
      <c r="B411" s="26"/>
      <c r="C411" s="26"/>
      <c r="D411" s="26"/>
      <c r="E411" s="26"/>
      <c r="F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</row>
    <row r="412" spans="1:42" ht="13" x14ac:dyDescent="0.15">
      <c r="A412" s="26"/>
      <c r="B412" s="26"/>
      <c r="C412" s="26"/>
      <c r="D412" s="26"/>
      <c r="E412" s="26"/>
      <c r="F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</row>
    <row r="413" spans="1:42" ht="13" x14ac:dyDescent="0.15">
      <c r="A413" s="26"/>
      <c r="B413" s="26"/>
      <c r="C413" s="26"/>
      <c r="D413" s="26"/>
      <c r="E413" s="26"/>
      <c r="F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</row>
    <row r="414" spans="1:42" ht="13" x14ac:dyDescent="0.15">
      <c r="A414" s="26"/>
      <c r="B414" s="26"/>
      <c r="C414" s="26"/>
      <c r="D414" s="26"/>
      <c r="E414" s="26"/>
      <c r="F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</row>
    <row r="415" spans="1:42" ht="13" x14ac:dyDescent="0.15">
      <c r="A415" s="26"/>
      <c r="B415" s="26"/>
      <c r="C415" s="26"/>
      <c r="D415" s="26"/>
      <c r="E415" s="26"/>
      <c r="F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</row>
    <row r="416" spans="1:42" ht="13" x14ac:dyDescent="0.15">
      <c r="A416" s="26"/>
      <c r="B416" s="26"/>
      <c r="C416" s="26"/>
      <c r="D416" s="26"/>
      <c r="E416" s="26"/>
      <c r="F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</row>
    <row r="417" spans="1:42" ht="13" x14ac:dyDescent="0.15">
      <c r="A417" s="26"/>
      <c r="B417" s="26"/>
      <c r="C417" s="26"/>
      <c r="D417" s="26"/>
      <c r="E417" s="26"/>
      <c r="F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</row>
    <row r="418" spans="1:42" ht="13" x14ac:dyDescent="0.15">
      <c r="A418" s="26"/>
      <c r="B418" s="26"/>
      <c r="C418" s="26"/>
      <c r="D418" s="26"/>
      <c r="E418" s="26"/>
      <c r="F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</row>
    <row r="419" spans="1:42" ht="13" x14ac:dyDescent="0.15">
      <c r="A419" s="26"/>
      <c r="B419" s="26"/>
      <c r="C419" s="26"/>
      <c r="D419" s="26"/>
      <c r="E419" s="26"/>
      <c r="F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</row>
    <row r="420" spans="1:42" ht="13" x14ac:dyDescent="0.15">
      <c r="A420" s="26"/>
      <c r="B420" s="26"/>
      <c r="C420" s="26"/>
      <c r="D420" s="26"/>
      <c r="E420" s="26"/>
      <c r="F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</row>
    <row r="421" spans="1:42" ht="13" x14ac:dyDescent="0.15">
      <c r="A421" s="26"/>
      <c r="B421" s="26"/>
      <c r="C421" s="26"/>
      <c r="D421" s="26"/>
      <c r="E421" s="26"/>
      <c r="F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</row>
    <row r="422" spans="1:42" ht="13" x14ac:dyDescent="0.15">
      <c r="A422" s="26"/>
      <c r="B422" s="26"/>
      <c r="C422" s="26"/>
      <c r="D422" s="26"/>
      <c r="E422" s="26"/>
      <c r="F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</row>
    <row r="423" spans="1:42" ht="13" x14ac:dyDescent="0.15">
      <c r="A423" s="26"/>
      <c r="B423" s="26"/>
      <c r="C423" s="26"/>
      <c r="D423" s="26"/>
      <c r="E423" s="26"/>
      <c r="F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</row>
    <row r="424" spans="1:42" ht="13" x14ac:dyDescent="0.15">
      <c r="A424" s="26"/>
      <c r="B424" s="26"/>
      <c r="C424" s="26"/>
      <c r="D424" s="26"/>
      <c r="E424" s="26"/>
      <c r="F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</row>
    <row r="425" spans="1:42" ht="13" x14ac:dyDescent="0.15">
      <c r="A425" s="26"/>
      <c r="B425" s="26"/>
      <c r="C425" s="26"/>
      <c r="D425" s="26"/>
      <c r="E425" s="26"/>
      <c r="F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</row>
    <row r="426" spans="1:42" ht="13" x14ac:dyDescent="0.15">
      <c r="A426" s="26"/>
      <c r="B426" s="26"/>
      <c r="C426" s="26"/>
      <c r="D426" s="26"/>
      <c r="E426" s="26"/>
      <c r="F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</row>
    <row r="427" spans="1:42" ht="13" x14ac:dyDescent="0.15">
      <c r="A427" s="26"/>
      <c r="B427" s="26"/>
      <c r="C427" s="26"/>
      <c r="D427" s="26"/>
      <c r="E427" s="26"/>
      <c r="F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</row>
    <row r="428" spans="1:42" ht="13" x14ac:dyDescent="0.15">
      <c r="A428" s="26"/>
      <c r="B428" s="26"/>
      <c r="C428" s="26"/>
      <c r="D428" s="26"/>
      <c r="E428" s="26"/>
      <c r="F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</row>
    <row r="429" spans="1:42" ht="13" x14ac:dyDescent="0.15">
      <c r="A429" s="26"/>
      <c r="B429" s="26"/>
      <c r="C429" s="26"/>
      <c r="D429" s="26"/>
      <c r="E429" s="26"/>
      <c r="F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</row>
    <row r="430" spans="1:42" ht="13" x14ac:dyDescent="0.15">
      <c r="A430" s="26"/>
      <c r="B430" s="26"/>
      <c r="C430" s="26"/>
      <c r="D430" s="26"/>
      <c r="E430" s="26"/>
      <c r="F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</row>
    <row r="431" spans="1:42" ht="13" x14ac:dyDescent="0.15">
      <c r="A431" s="26"/>
      <c r="B431" s="26"/>
      <c r="C431" s="26"/>
      <c r="D431" s="26"/>
      <c r="E431" s="26"/>
      <c r="F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</row>
    <row r="432" spans="1:42" ht="13" x14ac:dyDescent="0.15">
      <c r="A432" s="26"/>
      <c r="B432" s="26"/>
      <c r="C432" s="26"/>
      <c r="D432" s="26"/>
      <c r="E432" s="26"/>
      <c r="F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</row>
    <row r="433" spans="1:42" ht="13" x14ac:dyDescent="0.15">
      <c r="A433" s="26"/>
      <c r="B433" s="26"/>
      <c r="C433" s="26"/>
      <c r="D433" s="26"/>
      <c r="E433" s="26"/>
      <c r="F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</row>
    <row r="434" spans="1:42" ht="13" x14ac:dyDescent="0.15">
      <c r="A434" s="26"/>
      <c r="B434" s="26"/>
      <c r="C434" s="26"/>
      <c r="D434" s="26"/>
      <c r="E434" s="26"/>
      <c r="F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</row>
    <row r="435" spans="1:42" ht="13" x14ac:dyDescent="0.15">
      <c r="A435" s="26"/>
      <c r="B435" s="26"/>
      <c r="C435" s="26"/>
      <c r="D435" s="26"/>
      <c r="E435" s="26"/>
      <c r="F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</row>
    <row r="436" spans="1:42" ht="13" x14ac:dyDescent="0.15">
      <c r="A436" s="26"/>
      <c r="B436" s="26"/>
      <c r="C436" s="26"/>
      <c r="D436" s="26"/>
      <c r="E436" s="26"/>
      <c r="F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</row>
    <row r="437" spans="1:42" ht="13" x14ac:dyDescent="0.15">
      <c r="A437" s="26"/>
      <c r="B437" s="26"/>
      <c r="C437" s="26"/>
      <c r="D437" s="26"/>
      <c r="E437" s="26"/>
      <c r="F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</row>
    <row r="438" spans="1:42" ht="13" x14ac:dyDescent="0.15">
      <c r="A438" s="26"/>
      <c r="B438" s="26"/>
      <c r="C438" s="26"/>
      <c r="D438" s="26"/>
      <c r="E438" s="26"/>
      <c r="F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</row>
    <row r="439" spans="1:42" ht="13" x14ac:dyDescent="0.15">
      <c r="A439" s="26"/>
      <c r="B439" s="26"/>
      <c r="C439" s="26"/>
      <c r="D439" s="26"/>
      <c r="E439" s="26"/>
      <c r="F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</row>
    <row r="440" spans="1:42" ht="13" x14ac:dyDescent="0.15">
      <c r="A440" s="26"/>
      <c r="B440" s="26"/>
      <c r="C440" s="26"/>
      <c r="D440" s="26"/>
      <c r="E440" s="26"/>
      <c r="F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</row>
    <row r="441" spans="1:42" ht="13" x14ac:dyDescent="0.15">
      <c r="A441" s="26"/>
      <c r="B441" s="26"/>
      <c r="C441" s="26"/>
      <c r="D441" s="26"/>
      <c r="E441" s="26"/>
      <c r="F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</row>
    <row r="442" spans="1:42" ht="13" x14ac:dyDescent="0.15">
      <c r="A442" s="26"/>
      <c r="B442" s="26"/>
      <c r="C442" s="26"/>
      <c r="D442" s="26"/>
      <c r="E442" s="26"/>
      <c r="F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</row>
    <row r="443" spans="1:42" ht="13" x14ac:dyDescent="0.15">
      <c r="A443" s="26"/>
      <c r="B443" s="26"/>
      <c r="C443" s="26"/>
      <c r="D443" s="26"/>
      <c r="E443" s="26"/>
      <c r="F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</row>
    <row r="444" spans="1:42" ht="13" x14ac:dyDescent="0.15">
      <c r="A444" s="26"/>
      <c r="B444" s="26"/>
      <c r="C444" s="26"/>
      <c r="D444" s="26"/>
      <c r="E444" s="26"/>
      <c r="F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</row>
    <row r="445" spans="1:42" ht="13" x14ac:dyDescent="0.15">
      <c r="A445" s="26"/>
      <c r="B445" s="26"/>
      <c r="C445" s="26"/>
      <c r="D445" s="26"/>
      <c r="E445" s="26"/>
      <c r="F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</row>
    <row r="446" spans="1:42" ht="13" x14ac:dyDescent="0.15">
      <c r="A446" s="26"/>
      <c r="B446" s="26"/>
      <c r="C446" s="26"/>
      <c r="D446" s="26"/>
      <c r="E446" s="26"/>
      <c r="F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</row>
    <row r="447" spans="1:42" ht="13" x14ac:dyDescent="0.15">
      <c r="A447" s="26"/>
      <c r="B447" s="26"/>
      <c r="C447" s="26"/>
      <c r="D447" s="26"/>
      <c r="E447" s="26"/>
      <c r="F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</row>
    <row r="448" spans="1:42" ht="13" x14ac:dyDescent="0.15">
      <c r="A448" s="26"/>
      <c r="B448" s="26"/>
      <c r="C448" s="26"/>
      <c r="D448" s="26"/>
      <c r="E448" s="26"/>
      <c r="F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</row>
    <row r="449" spans="1:42" ht="13" x14ac:dyDescent="0.15">
      <c r="A449" s="26"/>
      <c r="B449" s="26"/>
      <c r="C449" s="26"/>
      <c r="D449" s="26"/>
      <c r="E449" s="26"/>
      <c r="F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</row>
    <row r="450" spans="1:42" ht="13" x14ac:dyDescent="0.15">
      <c r="A450" s="26"/>
      <c r="B450" s="26"/>
      <c r="C450" s="26"/>
      <c r="D450" s="26"/>
      <c r="E450" s="26"/>
      <c r="F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</row>
    <row r="451" spans="1:42" ht="13" x14ac:dyDescent="0.15">
      <c r="A451" s="26"/>
      <c r="B451" s="26"/>
      <c r="C451" s="26"/>
      <c r="D451" s="26"/>
      <c r="E451" s="26"/>
      <c r="F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</row>
    <row r="452" spans="1:42" ht="13" x14ac:dyDescent="0.15">
      <c r="A452" s="26"/>
      <c r="B452" s="26"/>
      <c r="C452" s="26"/>
      <c r="D452" s="26"/>
      <c r="E452" s="26"/>
      <c r="F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</row>
    <row r="453" spans="1:42" ht="13" x14ac:dyDescent="0.15">
      <c r="A453" s="26"/>
      <c r="B453" s="26"/>
      <c r="C453" s="26"/>
      <c r="D453" s="26"/>
      <c r="E453" s="26"/>
      <c r="F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</row>
    <row r="454" spans="1:42" ht="13" x14ac:dyDescent="0.15">
      <c r="A454" s="26"/>
      <c r="B454" s="26"/>
      <c r="C454" s="26"/>
      <c r="D454" s="26"/>
      <c r="E454" s="26"/>
      <c r="F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</row>
    <row r="455" spans="1:42" ht="13" x14ac:dyDescent="0.15">
      <c r="A455" s="26"/>
      <c r="B455" s="26"/>
      <c r="C455" s="26"/>
      <c r="D455" s="26"/>
      <c r="E455" s="26"/>
      <c r="F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</row>
    <row r="456" spans="1:42" ht="13" x14ac:dyDescent="0.15">
      <c r="A456" s="26"/>
      <c r="B456" s="26"/>
      <c r="C456" s="26"/>
      <c r="D456" s="26"/>
      <c r="E456" s="26"/>
      <c r="F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</row>
    <row r="457" spans="1:42" ht="13" x14ac:dyDescent="0.15">
      <c r="A457" s="26"/>
      <c r="B457" s="26"/>
      <c r="C457" s="26"/>
      <c r="D457" s="26"/>
      <c r="E457" s="26"/>
      <c r="F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</row>
    <row r="458" spans="1:42" ht="13" x14ac:dyDescent="0.15">
      <c r="A458" s="26"/>
      <c r="B458" s="26"/>
      <c r="C458" s="26"/>
      <c r="D458" s="26"/>
      <c r="E458" s="26"/>
      <c r="F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</row>
    <row r="459" spans="1:42" ht="13" x14ac:dyDescent="0.15">
      <c r="A459" s="26"/>
      <c r="B459" s="26"/>
      <c r="C459" s="26"/>
      <c r="D459" s="26"/>
      <c r="E459" s="26"/>
      <c r="F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</row>
    <row r="460" spans="1:42" ht="13" x14ac:dyDescent="0.15">
      <c r="A460" s="26"/>
      <c r="B460" s="26"/>
      <c r="C460" s="26"/>
      <c r="D460" s="26"/>
      <c r="E460" s="26"/>
      <c r="F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</row>
    <row r="461" spans="1:42" ht="13" x14ac:dyDescent="0.15">
      <c r="A461" s="26"/>
      <c r="B461" s="26"/>
      <c r="C461" s="26"/>
      <c r="D461" s="26"/>
      <c r="E461" s="26"/>
      <c r="F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</row>
    <row r="462" spans="1:42" ht="13" x14ac:dyDescent="0.15">
      <c r="A462" s="26"/>
      <c r="B462" s="26"/>
      <c r="C462" s="26"/>
      <c r="D462" s="26"/>
      <c r="E462" s="26"/>
      <c r="F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</row>
    <row r="463" spans="1:42" ht="13" x14ac:dyDescent="0.15">
      <c r="A463" s="26"/>
      <c r="B463" s="26"/>
      <c r="C463" s="26"/>
      <c r="D463" s="26"/>
      <c r="E463" s="26"/>
      <c r="F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</row>
    <row r="464" spans="1:42" ht="13" x14ac:dyDescent="0.15">
      <c r="A464" s="26"/>
      <c r="B464" s="26"/>
      <c r="C464" s="26"/>
      <c r="D464" s="26"/>
      <c r="E464" s="26"/>
      <c r="F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</row>
    <row r="465" spans="1:42" ht="13" x14ac:dyDescent="0.15">
      <c r="A465" s="26"/>
      <c r="B465" s="26"/>
      <c r="C465" s="26"/>
      <c r="D465" s="26"/>
      <c r="E465" s="26"/>
      <c r="F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</row>
    <row r="466" spans="1:42" ht="13" x14ac:dyDescent="0.15">
      <c r="A466" s="26"/>
      <c r="B466" s="26"/>
      <c r="C466" s="26"/>
      <c r="D466" s="26"/>
      <c r="E466" s="26"/>
      <c r="F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</row>
    <row r="467" spans="1:42" ht="13" x14ac:dyDescent="0.15">
      <c r="A467" s="26"/>
      <c r="B467" s="26"/>
      <c r="C467" s="26"/>
      <c r="D467" s="26"/>
      <c r="E467" s="26"/>
      <c r="F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</row>
    <row r="468" spans="1:42" ht="13" x14ac:dyDescent="0.15">
      <c r="A468" s="26"/>
      <c r="B468" s="26"/>
      <c r="C468" s="26"/>
      <c r="D468" s="26"/>
      <c r="E468" s="26"/>
      <c r="F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</row>
    <row r="469" spans="1:42" ht="13" x14ac:dyDescent="0.15">
      <c r="A469" s="26"/>
      <c r="B469" s="26"/>
      <c r="C469" s="26"/>
      <c r="D469" s="26"/>
      <c r="E469" s="26"/>
      <c r="F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</row>
    <row r="470" spans="1:42" ht="13" x14ac:dyDescent="0.15">
      <c r="A470" s="26"/>
      <c r="B470" s="26"/>
      <c r="C470" s="26"/>
      <c r="D470" s="26"/>
      <c r="E470" s="26"/>
      <c r="F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</row>
    <row r="471" spans="1:42" ht="13" x14ac:dyDescent="0.15">
      <c r="A471" s="26"/>
      <c r="B471" s="26"/>
      <c r="C471" s="26"/>
      <c r="D471" s="26"/>
      <c r="E471" s="26"/>
      <c r="F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</row>
    <row r="472" spans="1:42" ht="13" x14ac:dyDescent="0.15">
      <c r="A472" s="26"/>
      <c r="B472" s="26"/>
      <c r="C472" s="26"/>
      <c r="D472" s="26"/>
      <c r="E472" s="26"/>
      <c r="F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</row>
    <row r="473" spans="1:42" ht="13" x14ac:dyDescent="0.15">
      <c r="A473" s="26"/>
      <c r="B473" s="26"/>
      <c r="C473" s="26"/>
      <c r="D473" s="26"/>
      <c r="E473" s="26"/>
      <c r="F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</row>
    <row r="474" spans="1:42" ht="13" x14ac:dyDescent="0.15">
      <c r="A474" s="26"/>
      <c r="B474" s="26"/>
      <c r="C474" s="26"/>
      <c r="D474" s="26"/>
      <c r="E474" s="26"/>
      <c r="F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</row>
    <row r="475" spans="1:42" ht="13" x14ac:dyDescent="0.15">
      <c r="A475" s="26"/>
      <c r="B475" s="26"/>
      <c r="C475" s="26"/>
      <c r="D475" s="26"/>
      <c r="E475" s="26"/>
      <c r="F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</row>
    <row r="476" spans="1:42" ht="13" x14ac:dyDescent="0.15">
      <c r="A476" s="26"/>
      <c r="B476" s="26"/>
      <c r="C476" s="26"/>
      <c r="D476" s="26"/>
      <c r="E476" s="26"/>
      <c r="F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</row>
    <row r="477" spans="1:42" ht="13" x14ac:dyDescent="0.15">
      <c r="A477" s="26"/>
      <c r="B477" s="26"/>
      <c r="C477" s="26"/>
      <c r="D477" s="26"/>
      <c r="E477" s="26"/>
      <c r="F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</row>
    <row r="478" spans="1:42" ht="13" x14ac:dyDescent="0.15">
      <c r="A478" s="26"/>
      <c r="B478" s="26"/>
      <c r="C478" s="26"/>
      <c r="D478" s="26"/>
      <c r="E478" s="26"/>
      <c r="F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</row>
    <row r="479" spans="1:42" ht="13" x14ac:dyDescent="0.15">
      <c r="A479" s="26"/>
      <c r="B479" s="26"/>
      <c r="C479" s="26"/>
      <c r="D479" s="26"/>
      <c r="E479" s="26"/>
      <c r="F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</row>
    <row r="480" spans="1:42" ht="13" x14ac:dyDescent="0.15">
      <c r="A480" s="26"/>
      <c r="B480" s="26"/>
      <c r="C480" s="26"/>
      <c r="D480" s="26"/>
      <c r="E480" s="26"/>
      <c r="F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</row>
    <row r="481" spans="1:42" ht="13" x14ac:dyDescent="0.15">
      <c r="A481" s="26"/>
      <c r="B481" s="26"/>
      <c r="C481" s="26"/>
      <c r="D481" s="26"/>
      <c r="E481" s="26"/>
      <c r="F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</row>
    <row r="482" spans="1:42" ht="13" x14ac:dyDescent="0.15">
      <c r="A482" s="26"/>
      <c r="B482" s="26"/>
      <c r="C482" s="26"/>
      <c r="D482" s="26"/>
      <c r="E482" s="26"/>
      <c r="F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</row>
    <row r="483" spans="1:42" ht="13" x14ac:dyDescent="0.15">
      <c r="A483" s="26"/>
      <c r="B483" s="26"/>
      <c r="C483" s="26"/>
      <c r="D483" s="26"/>
      <c r="E483" s="26"/>
      <c r="F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</row>
    <row r="484" spans="1:42" ht="13" x14ac:dyDescent="0.15">
      <c r="A484" s="26"/>
      <c r="B484" s="26"/>
      <c r="C484" s="26"/>
      <c r="D484" s="26"/>
      <c r="E484" s="26"/>
      <c r="F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</row>
    <row r="485" spans="1:42" ht="13" x14ac:dyDescent="0.15">
      <c r="A485" s="26"/>
      <c r="B485" s="26"/>
      <c r="C485" s="26"/>
      <c r="D485" s="26"/>
      <c r="E485" s="26"/>
      <c r="F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</row>
    <row r="486" spans="1:42" ht="13" x14ac:dyDescent="0.15">
      <c r="A486" s="26"/>
      <c r="B486" s="26"/>
      <c r="C486" s="26"/>
      <c r="D486" s="26"/>
      <c r="E486" s="26"/>
      <c r="F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</row>
    <row r="487" spans="1:42" ht="13" x14ac:dyDescent="0.15">
      <c r="A487" s="26"/>
      <c r="B487" s="26"/>
      <c r="C487" s="26"/>
      <c r="D487" s="26"/>
      <c r="E487" s="26"/>
      <c r="F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</row>
    <row r="488" spans="1:42" ht="13" x14ac:dyDescent="0.15">
      <c r="A488" s="26"/>
      <c r="B488" s="26"/>
      <c r="C488" s="26"/>
      <c r="D488" s="26"/>
      <c r="E488" s="26"/>
      <c r="F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</row>
    <row r="489" spans="1:42" ht="13" x14ac:dyDescent="0.15">
      <c r="A489" s="26"/>
      <c r="B489" s="26"/>
      <c r="C489" s="26"/>
      <c r="D489" s="26"/>
      <c r="E489" s="26"/>
      <c r="F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</row>
    <row r="490" spans="1:42" ht="13" x14ac:dyDescent="0.15">
      <c r="A490" s="26"/>
      <c r="B490" s="26"/>
      <c r="C490" s="26"/>
      <c r="D490" s="26"/>
      <c r="E490" s="26"/>
      <c r="F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</row>
    <row r="491" spans="1:42" ht="13" x14ac:dyDescent="0.15">
      <c r="A491" s="26"/>
      <c r="B491" s="26"/>
      <c r="C491" s="26"/>
      <c r="D491" s="26"/>
      <c r="E491" s="26"/>
      <c r="F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</row>
    <row r="492" spans="1:42" ht="13" x14ac:dyDescent="0.15">
      <c r="A492" s="26"/>
      <c r="B492" s="26"/>
      <c r="C492" s="26"/>
      <c r="D492" s="26"/>
      <c r="E492" s="26"/>
      <c r="F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</row>
    <row r="493" spans="1:42" ht="13" x14ac:dyDescent="0.15">
      <c r="A493" s="26"/>
      <c r="B493" s="26"/>
      <c r="C493" s="26"/>
      <c r="D493" s="26"/>
      <c r="E493" s="26"/>
      <c r="F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</row>
    <row r="494" spans="1:42" ht="13" x14ac:dyDescent="0.15">
      <c r="A494" s="26"/>
      <c r="B494" s="26"/>
      <c r="C494" s="26"/>
      <c r="D494" s="26"/>
      <c r="E494" s="26"/>
      <c r="F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</row>
    <row r="495" spans="1:42" ht="13" x14ac:dyDescent="0.15">
      <c r="A495" s="26"/>
      <c r="B495" s="26"/>
      <c r="C495" s="26"/>
      <c r="D495" s="26"/>
      <c r="E495" s="26"/>
      <c r="F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</row>
    <row r="496" spans="1:42" ht="13" x14ac:dyDescent="0.15">
      <c r="A496" s="26"/>
      <c r="B496" s="26"/>
      <c r="C496" s="26"/>
      <c r="D496" s="26"/>
      <c r="E496" s="26"/>
      <c r="F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</row>
    <row r="497" spans="1:42" ht="13" x14ac:dyDescent="0.15">
      <c r="A497" s="26"/>
      <c r="B497" s="26"/>
      <c r="C497" s="26"/>
      <c r="D497" s="26"/>
      <c r="E497" s="26"/>
      <c r="F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</row>
    <row r="498" spans="1:42" ht="13" x14ac:dyDescent="0.15">
      <c r="A498" s="26"/>
      <c r="B498" s="26"/>
      <c r="C498" s="26"/>
      <c r="D498" s="26"/>
      <c r="E498" s="26"/>
      <c r="F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</row>
    <row r="499" spans="1:42" ht="13" x14ac:dyDescent="0.15">
      <c r="A499" s="26"/>
      <c r="B499" s="26"/>
      <c r="C499" s="26"/>
      <c r="D499" s="26"/>
      <c r="E499" s="26"/>
      <c r="F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</row>
    <row r="500" spans="1:42" ht="13" x14ac:dyDescent="0.15">
      <c r="A500" s="26"/>
      <c r="B500" s="26"/>
      <c r="C500" s="26"/>
      <c r="D500" s="26"/>
      <c r="E500" s="26"/>
      <c r="F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</row>
    <row r="501" spans="1:42" ht="13" x14ac:dyDescent="0.15">
      <c r="A501" s="26"/>
      <c r="B501" s="26"/>
      <c r="C501" s="26"/>
      <c r="D501" s="26"/>
      <c r="E501" s="26"/>
      <c r="F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</row>
    <row r="502" spans="1:42" ht="13" x14ac:dyDescent="0.15">
      <c r="A502" s="26"/>
      <c r="B502" s="26"/>
      <c r="C502" s="26"/>
      <c r="D502" s="26"/>
      <c r="E502" s="26"/>
      <c r="F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</row>
    <row r="503" spans="1:42" ht="13" x14ac:dyDescent="0.15">
      <c r="A503" s="26"/>
      <c r="B503" s="26"/>
      <c r="C503" s="26"/>
      <c r="D503" s="26"/>
      <c r="E503" s="26"/>
      <c r="F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</row>
    <row r="504" spans="1:42" ht="13" x14ac:dyDescent="0.15">
      <c r="A504" s="26"/>
      <c r="B504" s="26"/>
      <c r="C504" s="26"/>
      <c r="D504" s="26"/>
      <c r="E504" s="26"/>
      <c r="F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</row>
    <row r="505" spans="1:42" ht="13" x14ac:dyDescent="0.15">
      <c r="A505" s="26"/>
      <c r="B505" s="26"/>
      <c r="C505" s="26"/>
      <c r="D505" s="26"/>
      <c r="E505" s="26"/>
      <c r="F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</row>
    <row r="506" spans="1:42" ht="13" x14ac:dyDescent="0.15">
      <c r="A506" s="26"/>
      <c r="B506" s="26"/>
      <c r="C506" s="26"/>
      <c r="D506" s="26"/>
      <c r="E506" s="26"/>
      <c r="F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</row>
    <row r="507" spans="1:42" ht="13" x14ac:dyDescent="0.15">
      <c r="A507" s="26"/>
      <c r="B507" s="26"/>
      <c r="C507" s="26"/>
      <c r="D507" s="26"/>
      <c r="E507" s="26"/>
      <c r="F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</row>
    <row r="508" spans="1:42" ht="13" x14ac:dyDescent="0.15">
      <c r="A508" s="26"/>
      <c r="B508" s="26"/>
      <c r="C508" s="26"/>
      <c r="D508" s="26"/>
      <c r="E508" s="26"/>
      <c r="F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</row>
    <row r="509" spans="1:42" ht="13" x14ac:dyDescent="0.15">
      <c r="A509" s="26"/>
      <c r="B509" s="26"/>
      <c r="C509" s="26"/>
      <c r="D509" s="26"/>
      <c r="E509" s="26"/>
      <c r="F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</row>
    <row r="510" spans="1:42" ht="13" x14ac:dyDescent="0.15">
      <c r="A510" s="26"/>
      <c r="B510" s="26"/>
      <c r="C510" s="26"/>
      <c r="D510" s="26"/>
      <c r="E510" s="26"/>
      <c r="F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</row>
    <row r="511" spans="1:42" ht="13" x14ac:dyDescent="0.15">
      <c r="A511" s="26"/>
      <c r="B511" s="26"/>
      <c r="C511" s="26"/>
      <c r="D511" s="26"/>
      <c r="E511" s="26"/>
      <c r="F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</row>
    <row r="512" spans="1:42" ht="13" x14ac:dyDescent="0.15">
      <c r="A512" s="26"/>
      <c r="B512" s="26"/>
      <c r="C512" s="26"/>
      <c r="D512" s="26"/>
      <c r="E512" s="26"/>
      <c r="F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</row>
    <row r="513" spans="1:42" ht="13" x14ac:dyDescent="0.15">
      <c r="A513" s="26"/>
      <c r="B513" s="26"/>
      <c r="C513" s="26"/>
      <c r="D513" s="26"/>
      <c r="E513" s="26"/>
      <c r="F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</row>
    <row r="514" spans="1:42" ht="13" x14ac:dyDescent="0.15">
      <c r="A514" s="26"/>
      <c r="B514" s="26"/>
      <c r="C514" s="26"/>
      <c r="D514" s="26"/>
      <c r="E514" s="26"/>
      <c r="F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</row>
    <row r="515" spans="1:42" ht="13" x14ac:dyDescent="0.15">
      <c r="A515" s="26"/>
      <c r="B515" s="26"/>
      <c r="C515" s="26"/>
      <c r="D515" s="26"/>
      <c r="E515" s="26"/>
      <c r="F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</row>
    <row r="516" spans="1:42" ht="13" x14ac:dyDescent="0.15">
      <c r="A516" s="26"/>
      <c r="B516" s="26"/>
      <c r="C516" s="26"/>
      <c r="D516" s="26"/>
      <c r="E516" s="26"/>
      <c r="F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</row>
    <row r="517" spans="1:42" ht="13" x14ac:dyDescent="0.15">
      <c r="A517" s="26"/>
      <c r="B517" s="26"/>
      <c r="C517" s="26"/>
      <c r="D517" s="26"/>
      <c r="E517" s="26"/>
      <c r="F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</row>
    <row r="518" spans="1:42" ht="13" x14ac:dyDescent="0.15">
      <c r="A518" s="26"/>
      <c r="B518" s="26"/>
      <c r="C518" s="26"/>
      <c r="D518" s="26"/>
      <c r="E518" s="26"/>
      <c r="F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</row>
    <row r="519" spans="1:42" ht="13" x14ac:dyDescent="0.15">
      <c r="A519" s="26"/>
      <c r="B519" s="26"/>
      <c r="C519" s="26"/>
      <c r="D519" s="26"/>
      <c r="E519" s="26"/>
      <c r="F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</row>
    <row r="520" spans="1:42" ht="13" x14ac:dyDescent="0.15">
      <c r="A520" s="26"/>
      <c r="B520" s="26"/>
      <c r="C520" s="26"/>
      <c r="D520" s="26"/>
      <c r="E520" s="26"/>
      <c r="F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</row>
    <row r="521" spans="1:42" ht="13" x14ac:dyDescent="0.15">
      <c r="A521" s="26"/>
      <c r="B521" s="26"/>
      <c r="C521" s="26"/>
      <c r="D521" s="26"/>
      <c r="E521" s="26"/>
      <c r="F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</row>
    <row r="522" spans="1:42" ht="13" x14ac:dyDescent="0.15">
      <c r="A522" s="26"/>
      <c r="B522" s="26"/>
      <c r="C522" s="26"/>
      <c r="D522" s="26"/>
      <c r="E522" s="26"/>
      <c r="F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</row>
    <row r="523" spans="1:42" ht="13" x14ac:dyDescent="0.15">
      <c r="A523" s="26"/>
      <c r="B523" s="26"/>
      <c r="C523" s="26"/>
      <c r="D523" s="26"/>
      <c r="E523" s="26"/>
      <c r="F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</row>
    <row r="524" spans="1:42" ht="13" x14ac:dyDescent="0.15">
      <c r="A524" s="26"/>
      <c r="B524" s="26"/>
      <c r="C524" s="26"/>
      <c r="D524" s="26"/>
      <c r="E524" s="26"/>
      <c r="F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</row>
    <row r="525" spans="1:42" ht="13" x14ac:dyDescent="0.15">
      <c r="A525" s="26"/>
      <c r="B525" s="26"/>
      <c r="C525" s="26"/>
      <c r="D525" s="26"/>
      <c r="E525" s="26"/>
      <c r="F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</row>
    <row r="526" spans="1:42" ht="13" x14ac:dyDescent="0.15">
      <c r="A526" s="26"/>
      <c r="B526" s="26"/>
      <c r="C526" s="26"/>
      <c r="D526" s="26"/>
      <c r="E526" s="26"/>
      <c r="F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</row>
    <row r="527" spans="1:42" ht="13" x14ac:dyDescent="0.15">
      <c r="A527" s="26"/>
      <c r="B527" s="26"/>
      <c r="C527" s="26"/>
      <c r="D527" s="26"/>
      <c r="E527" s="26"/>
      <c r="F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</row>
    <row r="528" spans="1:42" ht="13" x14ac:dyDescent="0.15">
      <c r="A528" s="26"/>
      <c r="B528" s="26"/>
      <c r="C528" s="26"/>
      <c r="D528" s="26"/>
      <c r="E528" s="26"/>
      <c r="F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</row>
    <row r="529" spans="1:42" ht="13" x14ac:dyDescent="0.15">
      <c r="A529" s="26"/>
      <c r="B529" s="26"/>
      <c r="C529" s="26"/>
      <c r="D529" s="26"/>
      <c r="E529" s="26"/>
      <c r="F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</row>
    <row r="530" spans="1:42" ht="13" x14ac:dyDescent="0.15">
      <c r="A530" s="26"/>
      <c r="B530" s="26"/>
      <c r="C530" s="26"/>
      <c r="D530" s="26"/>
      <c r="E530" s="26"/>
      <c r="F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</row>
    <row r="531" spans="1:42" ht="13" x14ac:dyDescent="0.15">
      <c r="A531" s="26"/>
      <c r="B531" s="26"/>
      <c r="C531" s="26"/>
      <c r="D531" s="26"/>
      <c r="E531" s="26"/>
      <c r="F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</row>
    <row r="532" spans="1:42" ht="13" x14ac:dyDescent="0.15">
      <c r="A532" s="26"/>
      <c r="B532" s="26"/>
      <c r="C532" s="26"/>
      <c r="D532" s="26"/>
      <c r="E532" s="26"/>
      <c r="F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</row>
    <row r="533" spans="1:42" ht="13" x14ac:dyDescent="0.15">
      <c r="A533" s="26"/>
      <c r="B533" s="26"/>
      <c r="C533" s="26"/>
      <c r="D533" s="26"/>
      <c r="E533" s="26"/>
      <c r="F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</row>
    <row r="534" spans="1:42" ht="13" x14ac:dyDescent="0.15">
      <c r="A534" s="26"/>
      <c r="B534" s="26"/>
      <c r="C534" s="26"/>
      <c r="D534" s="26"/>
      <c r="E534" s="26"/>
      <c r="F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</row>
    <row r="535" spans="1:42" ht="13" x14ac:dyDescent="0.15">
      <c r="A535" s="26"/>
      <c r="B535" s="26"/>
      <c r="C535" s="26"/>
      <c r="D535" s="26"/>
      <c r="E535" s="26"/>
      <c r="F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</row>
    <row r="536" spans="1:42" ht="13" x14ac:dyDescent="0.15">
      <c r="A536" s="26"/>
      <c r="B536" s="26"/>
      <c r="C536" s="26"/>
      <c r="D536" s="26"/>
      <c r="E536" s="26"/>
      <c r="F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</row>
    <row r="537" spans="1:42" ht="13" x14ac:dyDescent="0.15">
      <c r="A537" s="26"/>
      <c r="B537" s="26"/>
      <c r="C537" s="26"/>
      <c r="D537" s="26"/>
      <c r="E537" s="26"/>
      <c r="F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</row>
    <row r="538" spans="1:42" ht="13" x14ac:dyDescent="0.15">
      <c r="A538" s="26"/>
      <c r="B538" s="26"/>
      <c r="C538" s="26"/>
      <c r="D538" s="26"/>
      <c r="E538" s="26"/>
      <c r="F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</row>
    <row r="539" spans="1:42" ht="13" x14ac:dyDescent="0.15">
      <c r="A539" s="26"/>
      <c r="B539" s="26"/>
      <c r="C539" s="26"/>
      <c r="D539" s="26"/>
      <c r="E539" s="26"/>
      <c r="F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</row>
    <row r="540" spans="1:42" ht="13" x14ac:dyDescent="0.15">
      <c r="A540" s="26"/>
      <c r="B540" s="26"/>
      <c r="C540" s="26"/>
      <c r="D540" s="26"/>
      <c r="E540" s="26"/>
      <c r="F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</row>
    <row r="541" spans="1:42" ht="13" x14ac:dyDescent="0.15">
      <c r="A541" s="26"/>
      <c r="B541" s="26"/>
      <c r="C541" s="26"/>
      <c r="D541" s="26"/>
      <c r="E541" s="26"/>
      <c r="F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</row>
    <row r="542" spans="1:42" ht="13" x14ac:dyDescent="0.15">
      <c r="A542" s="26"/>
      <c r="B542" s="26"/>
      <c r="C542" s="26"/>
      <c r="D542" s="26"/>
      <c r="E542" s="26"/>
      <c r="F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</row>
    <row r="543" spans="1:42" ht="13" x14ac:dyDescent="0.15">
      <c r="A543" s="26"/>
      <c r="B543" s="26"/>
      <c r="C543" s="26"/>
      <c r="D543" s="26"/>
      <c r="E543" s="26"/>
      <c r="F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</row>
    <row r="544" spans="1:42" ht="13" x14ac:dyDescent="0.15">
      <c r="A544" s="26"/>
      <c r="B544" s="26"/>
      <c r="C544" s="26"/>
      <c r="D544" s="26"/>
      <c r="E544" s="26"/>
      <c r="F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</row>
    <row r="545" spans="1:42" ht="13" x14ac:dyDescent="0.15">
      <c r="A545" s="26"/>
      <c r="B545" s="26"/>
      <c r="C545" s="26"/>
      <c r="D545" s="26"/>
      <c r="E545" s="26"/>
      <c r="F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</row>
    <row r="546" spans="1:42" ht="13" x14ac:dyDescent="0.15">
      <c r="A546" s="26"/>
      <c r="B546" s="26"/>
      <c r="C546" s="26"/>
      <c r="D546" s="26"/>
      <c r="E546" s="26"/>
      <c r="F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</row>
    <row r="547" spans="1:42" ht="13" x14ac:dyDescent="0.15">
      <c r="A547" s="26"/>
      <c r="B547" s="26"/>
      <c r="C547" s="26"/>
      <c r="D547" s="26"/>
      <c r="E547" s="26"/>
      <c r="F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</row>
    <row r="548" spans="1:42" ht="13" x14ac:dyDescent="0.15">
      <c r="A548" s="26"/>
      <c r="B548" s="26"/>
      <c r="C548" s="26"/>
      <c r="D548" s="26"/>
      <c r="E548" s="26"/>
      <c r="F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</row>
    <row r="549" spans="1:42" ht="13" x14ac:dyDescent="0.15">
      <c r="A549" s="26"/>
      <c r="B549" s="26"/>
      <c r="C549" s="26"/>
      <c r="D549" s="26"/>
      <c r="E549" s="26"/>
      <c r="F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</row>
    <row r="550" spans="1:42" ht="13" x14ac:dyDescent="0.15">
      <c r="A550" s="26"/>
      <c r="B550" s="26"/>
      <c r="C550" s="26"/>
      <c r="D550" s="26"/>
      <c r="E550" s="26"/>
      <c r="F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</row>
    <row r="551" spans="1:42" ht="13" x14ac:dyDescent="0.15">
      <c r="A551" s="26"/>
      <c r="B551" s="26"/>
      <c r="C551" s="26"/>
      <c r="D551" s="26"/>
      <c r="E551" s="26"/>
      <c r="F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</row>
    <row r="552" spans="1:42" ht="13" x14ac:dyDescent="0.15">
      <c r="A552" s="26"/>
      <c r="B552" s="26"/>
      <c r="C552" s="26"/>
      <c r="D552" s="26"/>
      <c r="E552" s="26"/>
      <c r="F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</row>
    <row r="553" spans="1:42" ht="13" x14ac:dyDescent="0.15">
      <c r="A553" s="26"/>
      <c r="B553" s="26"/>
      <c r="C553" s="26"/>
      <c r="D553" s="26"/>
      <c r="E553" s="26"/>
      <c r="F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</row>
    <row r="554" spans="1:42" ht="13" x14ac:dyDescent="0.15">
      <c r="A554" s="26"/>
      <c r="B554" s="26"/>
      <c r="C554" s="26"/>
      <c r="D554" s="26"/>
      <c r="E554" s="26"/>
      <c r="F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</row>
    <row r="555" spans="1:42" ht="13" x14ac:dyDescent="0.15">
      <c r="A555" s="26"/>
      <c r="B555" s="26"/>
      <c r="C555" s="26"/>
      <c r="D555" s="26"/>
      <c r="E555" s="26"/>
      <c r="F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</row>
    <row r="556" spans="1:42" ht="13" x14ac:dyDescent="0.15">
      <c r="A556" s="26"/>
      <c r="B556" s="26"/>
      <c r="C556" s="26"/>
      <c r="D556" s="26"/>
      <c r="E556" s="26"/>
      <c r="F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</row>
    <row r="557" spans="1:42" ht="13" x14ac:dyDescent="0.15">
      <c r="A557" s="26"/>
      <c r="B557" s="26"/>
      <c r="C557" s="26"/>
      <c r="D557" s="26"/>
      <c r="E557" s="26"/>
      <c r="F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</row>
    <row r="558" spans="1:42" ht="13" x14ac:dyDescent="0.15">
      <c r="A558" s="26"/>
      <c r="B558" s="26"/>
      <c r="C558" s="26"/>
      <c r="D558" s="26"/>
      <c r="E558" s="26"/>
      <c r="F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</row>
    <row r="559" spans="1:42" ht="13" x14ac:dyDescent="0.15">
      <c r="A559" s="26"/>
      <c r="B559" s="26"/>
      <c r="C559" s="26"/>
      <c r="D559" s="26"/>
      <c r="E559" s="26"/>
      <c r="F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</row>
    <row r="560" spans="1:42" ht="13" x14ac:dyDescent="0.15">
      <c r="A560" s="26"/>
      <c r="B560" s="26"/>
      <c r="C560" s="26"/>
      <c r="D560" s="26"/>
      <c r="E560" s="26"/>
      <c r="F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</row>
    <row r="561" spans="1:42" ht="13" x14ac:dyDescent="0.15">
      <c r="A561" s="26"/>
      <c r="B561" s="26"/>
      <c r="C561" s="26"/>
      <c r="D561" s="26"/>
      <c r="E561" s="26"/>
      <c r="F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</row>
    <row r="562" spans="1:42" ht="13" x14ac:dyDescent="0.15">
      <c r="A562" s="26"/>
      <c r="B562" s="26"/>
      <c r="C562" s="26"/>
      <c r="D562" s="26"/>
      <c r="E562" s="26"/>
      <c r="F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</row>
    <row r="563" spans="1:42" ht="13" x14ac:dyDescent="0.15">
      <c r="A563" s="26"/>
      <c r="B563" s="26"/>
      <c r="C563" s="26"/>
      <c r="D563" s="26"/>
      <c r="E563" s="26"/>
      <c r="F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</row>
    <row r="564" spans="1:42" ht="13" x14ac:dyDescent="0.15">
      <c r="A564" s="26"/>
      <c r="B564" s="26"/>
      <c r="C564" s="26"/>
      <c r="D564" s="26"/>
      <c r="E564" s="26"/>
      <c r="F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</row>
    <row r="565" spans="1:42" ht="13" x14ac:dyDescent="0.15">
      <c r="A565" s="26"/>
      <c r="B565" s="26"/>
      <c r="C565" s="26"/>
      <c r="D565" s="26"/>
      <c r="E565" s="26"/>
      <c r="F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</row>
    <row r="566" spans="1:42" ht="13" x14ac:dyDescent="0.15">
      <c r="A566" s="26"/>
      <c r="B566" s="26"/>
      <c r="C566" s="26"/>
      <c r="D566" s="26"/>
      <c r="E566" s="26"/>
      <c r="F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</row>
    <row r="567" spans="1:42" ht="13" x14ac:dyDescent="0.15">
      <c r="A567" s="26"/>
      <c r="B567" s="26"/>
      <c r="C567" s="26"/>
      <c r="D567" s="26"/>
      <c r="E567" s="26"/>
      <c r="F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</row>
    <row r="568" spans="1:42" ht="13" x14ac:dyDescent="0.15">
      <c r="A568" s="26"/>
      <c r="B568" s="26"/>
      <c r="C568" s="26"/>
      <c r="D568" s="26"/>
      <c r="E568" s="26"/>
      <c r="F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</row>
    <row r="569" spans="1:42" ht="13" x14ac:dyDescent="0.15">
      <c r="A569" s="26"/>
      <c r="B569" s="26"/>
      <c r="C569" s="26"/>
      <c r="D569" s="26"/>
      <c r="E569" s="26"/>
      <c r="F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</row>
    <row r="570" spans="1:42" ht="13" x14ac:dyDescent="0.15">
      <c r="A570" s="26"/>
      <c r="B570" s="26"/>
      <c r="C570" s="26"/>
      <c r="D570" s="26"/>
      <c r="E570" s="26"/>
      <c r="F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</row>
    <row r="571" spans="1:42" ht="13" x14ac:dyDescent="0.15">
      <c r="A571" s="26"/>
      <c r="B571" s="26"/>
      <c r="C571" s="26"/>
      <c r="D571" s="26"/>
      <c r="E571" s="26"/>
      <c r="F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</row>
    <row r="572" spans="1:42" ht="13" x14ac:dyDescent="0.15">
      <c r="A572" s="26"/>
      <c r="B572" s="26"/>
      <c r="C572" s="26"/>
      <c r="D572" s="26"/>
      <c r="E572" s="26"/>
      <c r="F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</row>
    <row r="573" spans="1:42" ht="13" x14ac:dyDescent="0.15">
      <c r="A573" s="26"/>
      <c r="B573" s="26"/>
      <c r="C573" s="26"/>
      <c r="D573" s="26"/>
      <c r="E573" s="26"/>
      <c r="F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</row>
    <row r="574" spans="1:42" ht="13" x14ac:dyDescent="0.15">
      <c r="A574" s="26"/>
      <c r="B574" s="26"/>
      <c r="C574" s="26"/>
      <c r="D574" s="26"/>
      <c r="E574" s="26"/>
      <c r="F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</row>
    <row r="575" spans="1:42" ht="13" x14ac:dyDescent="0.15">
      <c r="A575" s="26"/>
      <c r="B575" s="26"/>
      <c r="C575" s="26"/>
      <c r="D575" s="26"/>
      <c r="E575" s="26"/>
      <c r="F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</row>
    <row r="576" spans="1:42" ht="13" x14ac:dyDescent="0.15">
      <c r="A576" s="26"/>
      <c r="B576" s="26"/>
      <c r="C576" s="26"/>
      <c r="D576" s="26"/>
      <c r="E576" s="26"/>
      <c r="F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</row>
    <row r="577" spans="1:42" ht="13" x14ac:dyDescent="0.15">
      <c r="A577" s="26"/>
      <c r="B577" s="26"/>
      <c r="C577" s="26"/>
      <c r="D577" s="26"/>
      <c r="E577" s="26"/>
      <c r="F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</row>
    <row r="578" spans="1:42" ht="13" x14ac:dyDescent="0.15">
      <c r="A578" s="26"/>
      <c r="B578" s="26"/>
      <c r="C578" s="26"/>
      <c r="D578" s="26"/>
      <c r="E578" s="26"/>
      <c r="F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</row>
    <row r="579" spans="1:42" ht="13" x14ac:dyDescent="0.15">
      <c r="A579" s="26"/>
      <c r="B579" s="26"/>
      <c r="C579" s="26"/>
      <c r="D579" s="26"/>
      <c r="E579" s="26"/>
      <c r="F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</row>
    <row r="580" spans="1:42" ht="13" x14ac:dyDescent="0.15">
      <c r="A580" s="26"/>
      <c r="B580" s="26"/>
      <c r="C580" s="26"/>
      <c r="D580" s="26"/>
      <c r="E580" s="26"/>
      <c r="F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</row>
    <row r="581" spans="1:42" ht="13" x14ac:dyDescent="0.15">
      <c r="A581" s="26"/>
      <c r="B581" s="26"/>
      <c r="C581" s="26"/>
      <c r="D581" s="26"/>
      <c r="E581" s="26"/>
      <c r="F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</row>
    <row r="582" spans="1:42" ht="13" x14ac:dyDescent="0.15">
      <c r="A582" s="26"/>
      <c r="B582" s="26"/>
      <c r="C582" s="26"/>
      <c r="D582" s="26"/>
      <c r="E582" s="26"/>
      <c r="F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</row>
    <row r="583" spans="1:42" ht="13" x14ac:dyDescent="0.15">
      <c r="A583" s="26"/>
      <c r="B583" s="26"/>
      <c r="C583" s="26"/>
      <c r="D583" s="26"/>
      <c r="E583" s="26"/>
      <c r="F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</row>
    <row r="584" spans="1:42" ht="13" x14ac:dyDescent="0.15">
      <c r="A584" s="26"/>
      <c r="B584" s="26"/>
      <c r="C584" s="26"/>
      <c r="D584" s="26"/>
      <c r="E584" s="26"/>
      <c r="F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</row>
    <row r="585" spans="1:42" ht="13" x14ac:dyDescent="0.15">
      <c r="A585" s="26"/>
      <c r="B585" s="26"/>
      <c r="C585" s="26"/>
      <c r="D585" s="26"/>
      <c r="E585" s="26"/>
      <c r="F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</row>
    <row r="586" spans="1:42" ht="13" x14ac:dyDescent="0.15">
      <c r="A586" s="26"/>
      <c r="B586" s="26"/>
      <c r="C586" s="26"/>
      <c r="D586" s="26"/>
      <c r="E586" s="26"/>
      <c r="F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</row>
    <row r="587" spans="1:42" ht="13" x14ac:dyDescent="0.15">
      <c r="A587" s="26"/>
      <c r="B587" s="26"/>
      <c r="C587" s="26"/>
      <c r="D587" s="26"/>
      <c r="E587" s="26"/>
      <c r="F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</row>
    <row r="588" spans="1:42" ht="13" x14ac:dyDescent="0.15">
      <c r="A588" s="26"/>
      <c r="B588" s="26"/>
      <c r="C588" s="26"/>
      <c r="D588" s="26"/>
      <c r="E588" s="26"/>
      <c r="F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</row>
    <row r="589" spans="1:42" ht="13" x14ac:dyDescent="0.15">
      <c r="A589" s="26"/>
      <c r="B589" s="26"/>
      <c r="C589" s="26"/>
      <c r="D589" s="26"/>
      <c r="E589" s="26"/>
      <c r="F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</row>
    <row r="590" spans="1:42" ht="13" x14ac:dyDescent="0.15">
      <c r="A590" s="26"/>
      <c r="B590" s="26"/>
      <c r="C590" s="26"/>
      <c r="D590" s="26"/>
      <c r="E590" s="26"/>
      <c r="F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</row>
    <row r="591" spans="1:42" ht="13" x14ac:dyDescent="0.15">
      <c r="A591" s="26"/>
      <c r="B591" s="26"/>
      <c r="C591" s="26"/>
      <c r="D591" s="26"/>
      <c r="E591" s="26"/>
      <c r="F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</row>
    <row r="592" spans="1:42" ht="13" x14ac:dyDescent="0.15">
      <c r="A592" s="26"/>
      <c r="B592" s="26"/>
      <c r="C592" s="26"/>
      <c r="D592" s="26"/>
      <c r="E592" s="26"/>
      <c r="F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</row>
    <row r="593" spans="1:42" ht="13" x14ac:dyDescent="0.15">
      <c r="A593" s="26"/>
      <c r="B593" s="26"/>
      <c r="C593" s="26"/>
      <c r="D593" s="26"/>
      <c r="E593" s="26"/>
      <c r="F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</row>
    <row r="594" spans="1:42" ht="13" x14ac:dyDescent="0.15">
      <c r="A594" s="26"/>
      <c r="B594" s="26"/>
      <c r="C594" s="26"/>
      <c r="D594" s="26"/>
      <c r="E594" s="26"/>
      <c r="F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</row>
    <row r="595" spans="1:42" ht="13" x14ac:dyDescent="0.15">
      <c r="A595" s="26"/>
      <c r="B595" s="26"/>
      <c r="C595" s="26"/>
      <c r="D595" s="26"/>
      <c r="E595" s="26"/>
      <c r="F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</row>
    <row r="596" spans="1:42" ht="13" x14ac:dyDescent="0.15">
      <c r="A596" s="26"/>
      <c r="B596" s="26"/>
      <c r="C596" s="26"/>
      <c r="D596" s="26"/>
      <c r="E596" s="26"/>
      <c r="F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</row>
    <row r="597" spans="1:42" ht="13" x14ac:dyDescent="0.15">
      <c r="A597" s="26"/>
      <c r="B597" s="26"/>
      <c r="C597" s="26"/>
      <c r="D597" s="26"/>
      <c r="E597" s="26"/>
      <c r="F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</row>
    <row r="598" spans="1:42" ht="13" x14ac:dyDescent="0.15">
      <c r="A598" s="26"/>
      <c r="B598" s="26"/>
      <c r="C598" s="26"/>
      <c r="D598" s="26"/>
      <c r="E598" s="26"/>
      <c r="F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</row>
    <row r="599" spans="1:42" ht="13" x14ac:dyDescent="0.15">
      <c r="A599" s="26"/>
      <c r="B599" s="26"/>
      <c r="C599" s="26"/>
      <c r="D599" s="26"/>
      <c r="E599" s="26"/>
      <c r="F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</row>
    <row r="600" spans="1:42" ht="13" x14ac:dyDescent="0.15">
      <c r="A600" s="26"/>
      <c r="B600" s="26"/>
      <c r="C600" s="26"/>
      <c r="D600" s="26"/>
      <c r="E600" s="26"/>
      <c r="F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</row>
    <row r="601" spans="1:42" ht="13" x14ac:dyDescent="0.15">
      <c r="A601" s="26"/>
      <c r="B601" s="26"/>
      <c r="C601" s="26"/>
      <c r="D601" s="26"/>
      <c r="E601" s="26"/>
      <c r="F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</row>
    <row r="602" spans="1:42" ht="13" x14ac:dyDescent="0.15">
      <c r="A602" s="26"/>
      <c r="B602" s="26"/>
      <c r="C602" s="26"/>
      <c r="D602" s="26"/>
      <c r="E602" s="26"/>
      <c r="F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</row>
    <row r="603" spans="1:42" ht="13" x14ac:dyDescent="0.15">
      <c r="A603" s="26"/>
      <c r="B603" s="26"/>
      <c r="C603" s="26"/>
      <c r="D603" s="26"/>
      <c r="E603" s="26"/>
      <c r="F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</row>
    <row r="604" spans="1:42" ht="13" x14ac:dyDescent="0.15">
      <c r="A604" s="26"/>
      <c r="B604" s="26"/>
      <c r="C604" s="26"/>
      <c r="D604" s="26"/>
      <c r="E604" s="26"/>
      <c r="F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</row>
    <row r="605" spans="1:42" ht="13" x14ac:dyDescent="0.15">
      <c r="A605" s="26"/>
      <c r="B605" s="26"/>
      <c r="C605" s="26"/>
      <c r="D605" s="26"/>
      <c r="E605" s="26"/>
      <c r="F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</row>
    <row r="606" spans="1:42" ht="13" x14ac:dyDescent="0.15">
      <c r="A606" s="26"/>
      <c r="B606" s="26"/>
      <c r="C606" s="26"/>
      <c r="D606" s="26"/>
      <c r="E606" s="26"/>
      <c r="F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</row>
    <row r="607" spans="1:42" ht="13" x14ac:dyDescent="0.15">
      <c r="A607" s="26"/>
      <c r="B607" s="26"/>
      <c r="C607" s="26"/>
      <c r="D607" s="26"/>
      <c r="E607" s="26"/>
      <c r="F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</row>
    <row r="608" spans="1:42" ht="13" x14ac:dyDescent="0.15">
      <c r="A608" s="26"/>
      <c r="B608" s="26"/>
      <c r="C608" s="26"/>
      <c r="D608" s="26"/>
      <c r="E608" s="26"/>
      <c r="F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</row>
    <row r="609" spans="1:42" ht="13" x14ac:dyDescent="0.15">
      <c r="A609" s="26"/>
      <c r="B609" s="26"/>
      <c r="C609" s="26"/>
      <c r="D609" s="26"/>
      <c r="E609" s="26"/>
      <c r="F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</row>
    <row r="610" spans="1:42" ht="13" x14ac:dyDescent="0.15">
      <c r="A610" s="26"/>
      <c r="B610" s="26"/>
      <c r="C610" s="26"/>
      <c r="D610" s="26"/>
      <c r="E610" s="26"/>
      <c r="F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</row>
    <row r="611" spans="1:42" ht="13" x14ac:dyDescent="0.15">
      <c r="A611" s="26"/>
      <c r="B611" s="26"/>
      <c r="C611" s="26"/>
      <c r="D611" s="26"/>
      <c r="E611" s="26"/>
      <c r="F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</row>
    <row r="612" spans="1:42" ht="13" x14ac:dyDescent="0.15">
      <c r="A612" s="26"/>
      <c r="B612" s="26"/>
      <c r="C612" s="26"/>
      <c r="D612" s="26"/>
      <c r="E612" s="26"/>
      <c r="F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</row>
    <row r="613" spans="1:42" ht="13" x14ac:dyDescent="0.15">
      <c r="A613" s="26"/>
      <c r="B613" s="26"/>
      <c r="C613" s="26"/>
      <c r="D613" s="26"/>
      <c r="E613" s="26"/>
      <c r="F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</row>
    <row r="614" spans="1:42" ht="13" x14ac:dyDescent="0.15">
      <c r="A614" s="26"/>
      <c r="B614" s="26"/>
      <c r="C614" s="26"/>
      <c r="D614" s="26"/>
      <c r="E614" s="26"/>
      <c r="F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</row>
    <row r="615" spans="1:42" ht="13" x14ac:dyDescent="0.15">
      <c r="A615" s="26"/>
      <c r="B615" s="26"/>
      <c r="C615" s="26"/>
      <c r="D615" s="26"/>
      <c r="E615" s="26"/>
      <c r="F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</row>
    <row r="616" spans="1:42" ht="13" x14ac:dyDescent="0.15">
      <c r="A616" s="26"/>
      <c r="B616" s="26"/>
      <c r="C616" s="26"/>
      <c r="D616" s="26"/>
      <c r="E616" s="26"/>
      <c r="F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</row>
    <row r="617" spans="1:42" ht="13" x14ac:dyDescent="0.15">
      <c r="A617" s="26"/>
      <c r="B617" s="26"/>
      <c r="C617" s="26"/>
      <c r="D617" s="26"/>
      <c r="E617" s="26"/>
      <c r="F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</row>
    <row r="618" spans="1:42" ht="13" x14ac:dyDescent="0.15">
      <c r="A618" s="26"/>
      <c r="B618" s="26"/>
      <c r="C618" s="26"/>
      <c r="D618" s="26"/>
      <c r="E618" s="26"/>
      <c r="F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</row>
    <row r="619" spans="1:42" ht="13" x14ac:dyDescent="0.15">
      <c r="A619" s="26"/>
      <c r="B619" s="26"/>
      <c r="C619" s="26"/>
      <c r="D619" s="26"/>
      <c r="E619" s="26"/>
      <c r="F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</row>
    <row r="620" spans="1:42" ht="13" x14ac:dyDescent="0.15">
      <c r="A620" s="26"/>
      <c r="B620" s="26"/>
      <c r="C620" s="26"/>
      <c r="D620" s="26"/>
      <c r="E620" s="26"/>
      <c r="F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</row>
    <row r="621" spans="1:42" ht="13" x14ac:dyDescent="0.15">
      <c r="A621" s="26"/>
      <c r="B621" s="26"/>
      <c r="C621" s="26"/>
      <c r="D621" s="26"/>
      <c r="E621" s="26"/>
      <c r="F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</row>
    <row r="622" spans="1:42" ht="13" x14ac:dyDescent="0.15">
      <c r="A622" s="26"/>
      <c r="B622" s="26"/>
      <c r="C622" s="26"/>
      <c r="D622" s="26"/>
      <c r="E622" s="26"/>
      <c r="F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</row>
    <row r="623" spans="1:42" ht="13" x14ac:dyDescent="0.15">
      <c r="A623" s="26"/>
      <c r="B623" s="26"/>
      <c r="C623" s="26"/>
      <c r="D623" s="26"/>
      <c r="E623" s="26"/>
      <c r="F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</row>
    <row r="624" spans="1:42" ht="13" x14ac:dyDescent="0.15">
      <c r="A624" s="26"/>
      <c r="B624" s="26"/>
      <c r="C624" s="26"/>
      <c r="D624" s="26"/>
      <c r="E624" s="26"/>
      <c r="F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</row>
    <row r="625" spans="1:42" ht="13" x14ac:dyDescent="0.15">
      <c r="A625" s="26"/>
      <c r="B625" s="26"/>
      <c r="C625" s="26"/>
      <c r="D625" s="26"/>
      <c r="E625" s="26"/>
      <c r="F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</row>
    <row r="626" spans="1:42" ht="13" x14ac:dyDescent="0.15">
      <c r="A626" s="26"/>
      <c r="B626" s="26"/>
      <c r="C626" s="26"/>
      <c r="D626" s="26"/>
      <c r="E626" s="26"/>
      <c r="F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</row>
    <row r="627" spans="1:42" ht="13" x14ac:dyDescent="0.15">
      <c r="A627" s="26"/>
      <c r="B627" s="26"/>
      <c r="C627" s="26"/>
      <c r="D627" s="26"/>
      <c r="E627" s="26"/>
      <c r="F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</row>
    <row r="628" spans="1:42" ht="13" x14ac:dyDescent="0.15">
      <c r="A628" s="26"/>
      <c r="B628" s="26"/>
      <c r="C628" s="26"/>
      <c r="D628" s="26"/>
      <c r="E628" s="26"/>
      <c r="F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</row>
    <row r="629" spans="1:42" ht="13" x14ac:dyDescent="0.15">
      <c r="A629" s="26"/>
      <c r="B629" s="26"/>
      <c r="C629" s="26"/>
      <c r="D629" s="26"/>
      <c r="E629" s="26"/>
      <c r="F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</row>
    <row r="630" spans="1:42" ht="13" x14ac:dyDescent="0.15">
      <c r="A630" s="26"/>
      <c r="B630" s="26"/>
      <c r="C630" s="26"/>
      <c r="D630" s="26"/>
      <c r="E630" s="26"/>
      <c r="F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</row>
    <row r="631" spans="1:42" ht="13" x14ac:dyDescent="0.15">
      <c r="A631" s="26"/>
      <c r="B631" s="26"/>
      <c r="C631" s="26"/>
      <c r="D631" s="26"/>
      <c r="E631" s="26"/>
      <c r="F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</row>
    <row r="632" spans="1:42" ht="13" x14ac:dyDescent="0.15">
      <c r="A632" s="26"/>
      <c r="B632" s="26"/>
      <c r="C632" s="26"/>
      <c r="D632" s="26"/>
      <c r="E632" s="26"/>
      <c r="F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</row>
    <row r="633" spans="1:42" ht="13" x14ac:dyDescent="0.15">
      <c r="A633" s="26"/>
      <c r="B633" s="26"/>
      <c r="C633" s="26"/>
      <c r="D633" s="26"/>
      <c r="E633" s="26"/>
      <c r="F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</row>
    <row r="634" spans="1:42" ht="13" x14ac:dyDescent="0.15">
      <c r="A634" s="26"/>
      <c r="B634" s="26"/>
      <c r="C634" s="26"/>
      <c r="D634" s="26"/>
      <c r="E634" s="26"/>
      <c r="F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</row>
    <row r="635" spans="1:42" ht="13" x14ac:dyDescent="0.15">
      <c r="A635" s="26"/>
      <c r="B635" s="26"/>
      <c r="C635" s="26"/>
      <c r="D635" s="26"/>
      <c r="E635" s="26"/>
      <c r="F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</row>
    <row r="636" spans="1:42" ht="13" x14ac:dyDescent="0.15">
      <c r="A636" s="26"/>
      <c r="B636" s="26"/>
      <c r="C636" s="26"/>
      <c r="D636" s="26"/>
      <c r="E636" s="26"/>
      <c r="F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</row>
    <row r="637" spans="1:42" ht="13" x14ac:dyDescent="0.15">
      <c r="A637" s="26"/>
      <c r="B637" s="26"/>
      <c r="C637" s="26"/>
      <c r="D637" s="26"/>
      <c r="E637" s="26"/>
      <c r="F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</row>
    <row r="638" spans="1:42" ht="13" x14ac:dyDescent="0.15">
      <c r="A638" s="26"/>
      <c r="B638" s="26"/>
      <c r="C638" s="26"/>
      <c r="D638" s="26"/>
      <c r="E638" s="26"/>
      <c r="F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</row>
    <row r="639" spans="1:42" ht="13" x14ac:dyDescent="0.15">
      <c r="A639" s="26"/>
      <c r="B639" s="26"/>
      <c r="C639" s="26"/>
      <c r="D639" s="26"/>
      <c r="E639" s="26"/>
      <c r="F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</row>
    <row r="640" spans="1:42" ht="13" x14ac:dyDescent="0.15">
      <c r="A640" s="26"/>
      <c r="B640" s="26"/>
      <c r="C640" s="26"/>
      <c r="D640" s="26"/>
      <c r="E640" s="26"/>
      <c r="F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</row>
    <row r="641" spans="1:42" ht="13" x14ac:dyDescent="0.15">
      <c r="A641" s="26"/>
      <c r="B641" s="26"/>
      <c r="C641" s="26"/>
      <c r="D641" s="26"/>
      <c r="E641" s="26"/>
      <c r="F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</row>
    <row r="642" spans="1:42" ht="13" x14ac:dyDescent="0.15">
      <c r="A642" s="26"/>
      <c r="B642" s="26"/>
      <c r="C642" s="26"/>
      <c r="D642" s="26"/>
      <c r="E642" s="26"/>
      <c r="F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</row>
    <row r="643" spans="1:42" ht="13" x14ac:dyDescent="0.15">
      <c r="A643" s="26"/>
      <c r="B643" s="26"/>
      <c r="C643" s="26"/>
      <c r="D643" s="26"/>
      <c r="E643" s="26"/>
      <c r="F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</row>
    <row r="644" spans="1:42" ht="13" x14ac:dyDescent="0.15">
      <c r="A644" s="26"/>
      <c r="B644" s="26"/>
      <c r="C644" s="26"/>
      <c r="D644" s="26"/>
      <c r="E644" s="26"/>
      <c r="F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</row>
    <row r="645" spans="1:42" ht="13" x14ac:dyDescent="0.15">
      <c r="A645" s="26"/>
      <c r="B645" s="26"/>
      <c r="C645" s="26"/>
      <c r="D645" s="26"/>
      <c r="E645" s="26"/>
      <c r="F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</row>
    <row r="646" spans="1:42" ht="13" x14ac:dyDescent="0.15">
      <c r="A646" s="26"/>
      <c r="B646" s="26"/>
      <c r="C646" s="26"/>
      <c r="D646" s="26"/>
      <c r="E646" s="26"/>
      <c r="F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</row>
    <row r="647" spans="1:42" ht="13" x14ac:dyDescent="0.15">
      <c r="A647" s="26"/>
      <c r="B647" s="26"/>
      <c r="C647" s="26"/>
      <c r="D647" s="26"/>
      <c r="E647" s="26"/>
      <c r="F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</row>
    <row r="648" spans="1:42" ht="13" x14ac:dyDescent="0.15">
      <c r="A648" s="26"/>
      <c r="B648" s="26"/>
      <c r="C648" s="26"/>
      <c r="D648" s="26"/>
      <c r="E648" s="26"/>
      <c r="F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</row>
    <row r="649" spans="1:42" ht="13" x14ac:dyDescent="0.15">
      <c r="A649" s="26"/>
      <c r="B649" s="26"/>
      <c r="C649" s="26"/>
      <c r="D649" s="26"/>
      <c r="E649" s="26"/>
      <c r="F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</row>
    <row r="650" spans="1:42" ht="13" x14ac:dyDescent="0.15">
      <c r="A650" s="26"/>
      <c r="B650" s="26"/>
      <c r="C650" s="26"/>
      <c r="D650" s="26"/>
      <c r="E650" s="26"/>
      <c r="F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</row>
    <row r="651" spans="1:42" ht="13" x14ac:dyDescent="0.15">
      <c r="A651" s="26"/>
      <c r="B651" s="26"/>
      <c r="C651" s="26"/>
      <c r="D651" s="26"/>
      <c r="E651" s="26"/>
      <c r="F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</row>
    <row r="652" spans="1:42" ht="13" x14ac:dyDescent="0.15">
      <c r="A652" s="26"/>
      <c r="B652" s="26"/>
      <c r="C652" s="26"/>
      <c r="D652" s="26"/>
      <c r="E652" s="26"/>
      <c r="F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</row>
    <row r="653" spans="1:42" ht="13" x14ac:dyDescent="0.15">
      <c r="A653" s="26"/>
      <c r="B653" s="26"/>
      <c r="C653" s="26"/>
      <c r="D653" s="26"/>
      <c r="E653" s="26"/>
      <c r="F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</row>
    <row r="654" spans="1:42" ht="13" x14ac:dyDescent="0.15">
      <c r="A654" s="26"/>
      <c r="B654" s="26"/>
      <c r="C654" s="26"/>
      <c r="D654" s="26"/>
      <c r="E654" s="26"/>
      <c r="F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</row>
    <row r="655" spans="1:42" ht="13" x14ac:dyDescent="0.15">
      <c r="A655" s="26"/>
      <c r="B655" s="26"/>
      <c r="C655" s="26"/>
      <c r="D655" s="26"/>
      <c r="E655" s="26"/>
      <c r="F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</row>
    <row r="656" spans="1:42" ht="13" x14ac:dyDescent="0.15">
      <c r="A656" s="26"/>
      <c r="B656" s="26"/>
      <c r="C656" s="26"/>
      <c r="D656" s="26"/>
      <c r="E656" s="26"/>
      <c r="F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</row>
    <row r="657" spans="1:42" ht="13" x14ac:dyDescent="0.15">
      <c r="A657" s="26"/>
      <c r="B657" s="26"/>
      <c r="C657" s="26"/>
      <c r="D657" s="26"/>
      <c r="E657" s="26"/>
      <c r="F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</row>
    <row r="658" spans="1:42" ht="13" x14ac:dyDescent="0.15">
      <c r="A658" s="26"/>
      <c r="B658" s="26"/>
      <c r="C658" s="26"/>
      <c r="D658" s="26"/>
      <c r="E658" s="26"/>
      <c r="F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</row>
    <row r="659" spans="1:42" ht="13" x14ac:dyDescent="0.15">
      <c r="A659" s="26"/>
      <c r="B659" s="26"/>
      <c r="C659" s="26"/>
      <c r="D659" s="26"/>
      <c r="E659" s="26"/>
      <c r="F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</row>
    <row r="660" spans="1:42" ht="13" x14ac:dyDescent="0.15">
      <c r="A660" s="26"/>
      <c r="B660" s="26"/>
      <c r="C660" s="26"/>
      <c r="D660" s="26"/>
      <c r="E660" s="26"/>
      <c r="F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</row>
    <row r="661" spans="1:42" ht="13" x14ac:dyDescent="0.15">
      <c r="A661" s="26"/>
      <c r="B661" s="26"/>
      <c r="C661" s="26"/>
      <c r="D661" s="26"/>
      <c r="E661" s="26"/>
      <c r="F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</row>
    <row r="662" spans="1:42" ht="13" x14ac:dyDescent="0.15">
      <c r="A662" s="26"/>
      <c r="B662" s="26"/>
      <c r="C662" s="26"/>
      <c r="D662" s="26"/>
      <c r="E662" s="26"/>
      <c r="F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</row>
    <row r="663" spans="1:42" ht="13" x14ac:dyDescent="0.15">
      <c r="A663" s="26"/>
      <c r="B663" s="26"/>
      <c r="C663" s="26"/>
      <c r="D663" s="26"/>
      <c r="E663" s="26"/>
      <c r="F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</row>
    <row r="664" spans="1:42" ht="13" x14ac:dyDescent="0.15">
      <c r="A664" s="26"/>
      <c r="B664" s="26"/>
      <c r="C664" s="26"/>
      <c r="D664" s="26"/>
      <c r="E664" s="26"/>
      <c r="F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</row>
    <row r="665" spans="1:42" ht="13" x14ac:dyDescent="0.15">
      <c r="A665" s="26"/>
      <c r="B665" s="26"/>
      <c r="C665" s="26"/>
      <c r="D665" s="26"/>
      <c r="E665" s="26"/>
      <c r="F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</row>
    <row r="666" spans="1:42" ht="13" x14ac:dyDescent="0.15">
      <c r="A666" s="26"/>
      <c r="B666" s="26"/>
      <c r="C666" s="26"/>
      <c r="D666" s="26"/>
      <c r="E666" s="26"/>
      <c r="F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</row>
    <row r="667" spans="1:42" ht="13" x14ac:dyDescent="0.15">
      <c r="A667" s="26"/>
      <c r="B667" s="26"/>
      <c r="C667" s="26"/>
      <c r="D667" s="26"/>
      <c r="E667" s="26"/>
      <c r="F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</row>
    <row r="668" spans="1:42" ht="13" x14ac:dyDescent="0.15">
      <c r="A668" s="26"/>
      <c r="B668" s="26"/>
      <c r="C668" s="26"/>
      <c r="D668" s="26"/>
      <c r="E668" s="26"/>
      <c r="F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</row>
    <row r="669" spans="1:42" ht="13" x14ac:dyDescent="0.15">
      <c r="A669" s="26"/>
      <c r="B669" s="26"/>
      <c r="C669" s="26"/>
      <c r="D669" s="26"/>
      <c r="E669" s="26"/>
      <c r="F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</row>
    <row r="670" spans="1:42" ht="13" x14ac:dyDescent="0.15">
      <c r="A670" s="26"/>
      <c r="B670" s="26"/>
      <c r="C670" s="26"/>
      <c r="D670" s="26"/>
      <c r="E670" s="26"/>
      <c r="F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</row>
    <row r="671" spans="1:42" ht="13" x14ac:dyDescent="0.15">
      <c r="A671" s="26"/>
      <c r="B671" s="26"/>
      <c r="C671" s="26"/>
      <c r="D671" s="26"/>
      <c r="E671" s="26"/>
      <c r="F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</row>
    <row r="672" spans="1:42" ht="13" x14ac:dyDescent="0.15">
      <c r="A672" s="26"/>
      <c r="B672" s="26"/>
      <c r="C672" s="26"/>
      <c r="D672" s="26"/>
      <c r="E672" s="26"/>
      <c r="F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</row>
    <row r="673" spans="1:42" ht="13" x14ac:dyDescent="0.15">
      <c r="A673" s="26"/>
      <c r="B673" s="26"/>
      <c r="C673" s="26"/>
      <c r="D673" s="26"/>
      <c r="E673" s="26"/>
      <c r="F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</row>
    <row r="674" spans="1:42" ht="13" x14ac:dyDescent="0.15">
      <c r="A674" s="26"/>
      <c r="B674" s="26"/>
      <c r="C674" s="26"/>
      <c r="D674" s="26"/>
      <c r="E674" s="26"/>
      <c r="F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</row>
    <row r="675" spans="1:42" ht="13" x14ac:dyDescent="0.15">
      <c r="A675" s="26"/>
      <c r="B675" s="26"/>
      <c r="C675" s="26"/>
      <c r="D675" s="26"/>
      <c r="E675" s="26"/>
      <c r="F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</row>
    <row r="676" spans="1:42" ht="13" x14ac:dyDescent="0.15">
      <c r="A676" s="26"/>
      <c r="B676" s="26"/>
      <c r="C676" s="26"/>
      <c r="D676" s="26"/>
      <c r="E676" s="26"/>
      <c r="F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</row>
    <row r="677" spans="1:42" ht="13" x14ac:dyDescent="0.15">
      <c r="A677" s="26"/>
      <c r="B677" s="26"/>
      <c r="C677" s="26"/>
      <c r="D677" s="26"/>
      <c r="E677" s="26"/>
      <c r="F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</row>
    <row r="678" spans="1:42" ht="13" x14ac:dyDescent="0.15">
      <c r="A678" s="26"/>
      <c r="B678" s="26"/>
      <c r="C678" s="26"/>
      <c r="D678" s="26"/>
      <c r="E678" s="26"/>
      <c r="F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</row>
    <row r="679" spans="1:42" ht="13" x14ac:dyDescent="0.15">
      <c r="A679" s="26"/>
      <c r="B679" s="26"/>
      <c r="C679" s="26"/>
      <c r="D679" s="26"/>
      <c r="E679" s="26"/>
      <c r="F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</row>
    <row r="680" spans="1:42" ht="13" x14ac:dyDescent="0.15">
      <c r="A680" s="26"/>
      <c r="B680" s="26"/>
      <c r="C680" s="26"/>
      <c r="D680" s="26"/>
      <c r="E680" s="26"/>
      <c r="F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</row>
    <row r="681" spans="1:42" ht="13" x14ac:dyDescent="0.15">
      <c r="A681" s="26"/>
      <c r="B681" s="26"/>
      <c r="C681" s="26"/>
      <c r="D681" s="26"/>
      <c r="E681" s="26"/>
      <c r="F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</row>
    <row r="682" spans="1:42" ht="13" x14ac:dyDescent="0.15">
      <c r="A682" s="26"/>
      <c r="B682" s="26"/>
      <c r="C682" s="26"/>
      <c r="D682" s="26"/>
      <c r="E682" s="26"/>
      <c r="F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</row>
    <row r="683" spans="1:42" ht="13" x14ac:dyDescent="0.15">
      <c r="A683" s="26"/>
      <c r="B683" s="26"/>
      <c r="C683" s="26"/>
      <c r="D683" s="26"/>
      <c r="E683" s="26"/>
      <c r="F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</row>
    <row r="684" spans="1:42" ht="13" x14ac:dyDescent="0.15">
      <c r="A684" s="26"/>
      <c r="B684" s="26"/>
      <c r="C684" s="26"/>
      <c r="D684" s="26"/>
      <c r="E684" s="26"/>
      <c r="F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</row>
    <row r="685" spans="1:42" ht="13" x14ac:dyDescent="0.15">
      <c r="A685" s="26"/>
      <c r="B685" s="26"/>
      <c r="C685" s="26"/>
      <c r="D685" s="26"/>
      <c r="E685" s="26"/>
      <c r="F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</row>
    <row r="686" spans="1:42" ht="13" x14ac:dyDescent="0.15">
      <c r="A686" s="26"/>
      <c r="B686" s="26"/>
      <c r="C686" s="26"/>
      <c r="D686" s="26"/>
      <c r="E686" s="26"/>
      <c r="F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</row>
    <row r="687" spans="1:42" ht="13" x14ac:dyDescent="0.15">
      <c r="A687" s="26"/>
      <c r="B687" s="26"/>
      <c r="C687" s="26"/>
      <c r="D687" s="26"/>
      <c r="E687" s="26"/>
      <c r="F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</row>
    <row r="688" spans="1:42" ht="13" x14ac:dyDescent="0.15">
      <c r="A688" s="26"/>
      <c r="B688" s="26"/>
      <c r="C688" s="26"/>
      <c r="D688" s="26"/>
      <c r="E688" s="26"/>
      <c r="F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</row>
    <row r="689" spans="1:42" ht="13" x14ac:dyDescent="0.15">
      <c r="A689" s="26"/>
      <c r="B689" s="26"/>
      <c r="C689" s="26"/>
      <c r="D689" s="26"/>
      <c r="E689" s="26"/>
      <c r="F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</row>
    <row r="690" spans="1:42" ht="13" x14ac:dyDescent="0.15">
      <c r="A690" s="26"/>
      <c r="B690" s="26"/>
      <c r="C690" s="26"/>
      <c r="D690" s="26"/>
      <c r="E690" s="26"/>
      <c r="F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</row>
    <row r="691" spans="1:42" ht="13" x14ac:dyDescent="0.15">
      <c r="A691" s="26"/>
      <c r="B691" s="26"/>
      <c r="C691" s="26"/>
      <c r="D691" s="26"/>
      <c r="E691" s="26"/>
      <c r="F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</row>
    <row r="692" spans="1:42" ht="13" x14ac:dyDescent="0.15">
      <c r="A692" s="26"/>
      <c r="B692" s="26"/>
      <c r="C692" s="26"/>
      <c r="D692" s="26"/>
      <c r="E692" s="26"/>
      <c r="F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</row>
    <row r="693" spans="1:42" ht="13" x14ac:dyDescent="0.15">
      <c r="A693" s="26"/>
      <c r="B693" s="26"/>
      <c r="C693" s="26"/>
      <c r="D693" s="26"/>
      <c r="E693" s="26"/>
      <c r="F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</row>
    <row r="694" spans="1:42" ht="13" x14ac:dyDescent="0.15">
      <c r="A694" s="26"/>
      <c r="B694" s="26"/>
      <c r="C694" s="26"/>
      <c r="D694" s="26"/>
      <c r="E694" s="26"/>
      <c r="F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</row>
    <row r="695" spans="1:42" ht="13" x14ac:dyDescent="0.15">
      <c r="A695" s="26"/>
      <c r="B695" s="26"/>
      <c r="C695" s="26"/>
      <c r="D695" s="26"/>
      <c r="E695" s="26"/>
      <c r="F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</row>
    <row r="696" spans="1:42" ht="13" x14ac:dyDescent="0.15">
      <c r="A696" s="26"/>
      <c r="B696" s="26"/>
      <c r="C696" s="26"/>
      <c r="D696" s="26"/>
      <c r="E696" s="26"/>
      <c r="F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</row>
    <row r="697" spans="1:42" ht="13" x14ac:dyDescent="0.15">
      <c r="A697" s="26"/>
      <c r="B697" s="26"/>
      <c r="C697" s="26"/>
      <c r="D697" s="26"/>
      <c r="E697" s="26"/>
      <c r="F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</row>
    <row r="698" spans="1:42" ht="13" x14ac:dyDescent="0.15">
      <c r="A698" s="26"/>
      <c r="B698" s="26"/>
      <c r="C698" s="26"/>
      <c r="D698" s="26"/>
      <c r="E698" s="26"/>
      <c r="F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</row>
    <row r="699" spans="1:42" ht="13" x14ac:dyDescent="0.15">
      <c r="A699" s="26"/>
      <c r="B699" s="26"/>
      <c r="C699" s="26"/>
      <c r="D699" s="26"/>
      <c r="E699" s="26"/>
      <c r="F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</row>
    <row r="700" spans="1:42" ht="13" x14ac:dyDescent="0.15">
      <c r="A700" s="26"/>
      <c r="B700" s="26"/>
      <c r="C700" s="26"/>
      <c r="D700" s="26"/>
      <c r="E700" s="26"/>
      <c r="F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</row>
    <row r="701" spans="1:42" ht="13" x14ac:dyDescent="0.15">
      <c r="A701" s="26"/>
      <c r="B701" s="26"/>
      <c r="C701" s="26"/>
      <c r="D701" s="26"/>
      <c r="E701" s="26"/>
      <c r="F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</row>
    <row r="702" spans="1:42" ht="13" x14ac:dyDescent="0.15">
      <c r="A702" s="26"/>
      <c r="B702" s="26"/>
      <c r="C702" s="26"/>
      <c r="D702" s="26"/>
      <c r="E702" s="26"/>
      <c r="F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</row>
    <row r="703" spans="1:42" ht="13" x14ac:dyDescent="0.15">
      <c r="A703" s="26"/>
      <c r="B703" s="26"/>
      <c r="C703" s="26"/>
      <c r="D703" s="26"/>
      <c r="E703" s="26"/>
      <c r="F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</row>
    <row r="704" spans="1:42" ht="13" x14ac:dyDescent="0.15">
      <c r="A704" s="26"/>
      <c r="B704" s="26"/>
      <c r="C704" s="26"/>
      <c r="D704" s="26"/>
      <c r="E704" s="26"/>
      <c r="F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</row>
    <row r="705" spans="1:42" ht="13" x14ac:dyDescent="0.15">
      <c r="A705" s="26"/>
      <c r="B705" s="26"/>
      <c r="C705" s="26"/>
      <c r="D705" s="26"/>
      <c r="E705" s="26"/>
      <c r="F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</row>
    <row r="706" spans="1:42" ht="13" x14ac:dyDescent="0.15">
      <c r="A706" s="26"/>
      <c r="B706" s="26"/>
      <c r="C706" s="26"/>
      <c r="D706" s="26"/>
      <c r="E706" s="26"/>
      <c r="F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</row>
    <row r="707" spans="1:42" ht="13" x14ac:dyDescent="0.15">
      <c r="A707" s="26"/>
      <c r="B707" s="26"/>
      <c r="C707" s="26"/>
      <c r="D707" s="26"/>
      <c r="E707" s="26"/>
      <c r="F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</row>
    <row r="708" spans="1:42" ht="13" x14ac:dyDescent="0.15">
      <c r="A708" s="26"/>
      <c r="B708" s="26"/>
      <c r="C708" s="26"/>
      <c r="D708" s="26"/>
      <c r="E708" s="26"/>
      <c r="F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</row>
    <row r="709" spans="1:42" ht="13" x14ac:dyDescent="0.15">
      <c r="A709" s="26"/>
      <c r="B709" s="26"/>
      <c r="C709" s="26"/>
      <c r="D709" s="26"/>
      <c r="E709" s="26"/>
      <c r="F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</row>
    <row r="710" spans="1:42" ht="13" x14ac:dyDescent="0.15">
      <c r="A710" s="26"/>
      <c r="B710" s="26"/>
      <c r="C710" s="26"/>
      <c r="D710" s="26"/>
      <c r="E710" s="26"/>
      <c r="F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</row>
    <row r="711" spans="1:42" ht="13" x14ac:dyDescent="0.15">
      <c r="A711" s="26"/>
      <c r="B711" s="26"/>
      <c r="C711" s="26"/>
      <c r="D711" s="26"/>
      <c r="E711" s="26"/>
      <c r="F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</row>
    <row r="712" spans="1:42" ht="13" x14ac:dyDescent="0.15">
      <c r="A712" s="26"/>
      <c r="B712" s="26"/>
      <c r="C712" s="26"/>
      <c r="D712" s="26"/>
      <c r="E712" s="26"/>
      <c r="F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</row>
    <row r="713" spans="1:42" ht="13" x14ac:dyDescent="0.15">
      <c r="A713" s="26"/>
      <c r="B713" s="26"/>
      <c r="C713" s="26"/>
      <c r="D713" s="26"/>
      <c r="E713" s="26"/>
      <c r="F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</row>
    <row r="714" spans="1:42" ht="13" x14ac:dyDescent="0.15">
      <c r="A714" s="26"/>
      <c r="B714" s="26"/>
      <c r="C714" s="26"/>
      <c r="D714" s="26"/>
      <c r="E714" s="26"/>
      <c r="F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</row>
    <row r="715" spans="1:42" ht="13" x14ac:dyDescent="0.15">
      <c r="A715" s="26"/>
      <c r="B715" s="26"/>
      <c r="C715" s="26"/>
      <c r="D715" s="26"/>
      <c r="E715" s="26"/>
      <c r="F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</row>
    <row r="716" spans="1:42" ht="13" x14ac:dyDescent="0.15">
      <c r="A716" s="26"/>
      <c r="B716" s="26"/>
      <c r="C716" s="26"/>
      <c r="D716" s="26"/>
      <c r="E716" s="26"/>
      <c r="F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</row>
    <row r="717" spans="1:42" ht="13" x14ac:dyDescent="0.15">
      <c r="A717" s="26"/>
      <c r="B717" s="26"/>
      <c r="C717" s="26"/>
      <c r="D717" s="26"/>
      <c r="E717" s="26"/>
      <c r="F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</row>
    <row r="718" spans="1:42" ht="13" x14ac:dyDescent="0.15">
      <c r="A718" s="26"/>
      <c r="B718" s="26"/>
      <c r="C718" s="26"/>
      <c r="D718" s="26"/>
      <c r="E718" s="26"/>
      <c r="F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</row>
    <row r="719" spans="1:42" ht="13" x14ac:dyDescent="0.15">
      <c r="A719" s="26"/>
      <c r="B719" s="26"/>
      <c r="C719" s="26"/>
      <c r="D719" s="26"/>
      <c r="E719" s="26"/>
      <c r="F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</row>
    <row r="720" spans="1:42" ht="13" x14ac:dyDescent="0.15">
      <c r="A720" s="26"/>
      <c r="B720" s="26"/>
      <c r="C720" s="26"/>
      <c r="D720" s="26"/>
      <c r="E720" s="26"/>
      <c r="F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</row>
    <row r="721" spans="1:42" ht="13" x14ac:dyDescent="0.15">
      <c r="A721" s="26"/>
      <c r="B721" s="26"/>
      <c r="C721" s="26"/>
      <c r="D721" s="26"/>
      <c r="E721" s="26"/>
      <c r="F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</row>
    <row r="722" spans="1:42" ht="13" x14ac:dyDescent="0.15">
      <c r="A722" s="26"/>
      <c r="B722" s="26"/>
      <c r="C722" s="26"/>
      <c r="D722" s="26"/>
      <c r="E722" s="26"/>
      <c r="F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</row>
    <row r="723" spans="1:42" ht="13" x14ac:dyDescent="0.15">
      <c r="A723" s="26"/>
      <c r="B723" s="26"/>
      <c r="C723" s="26"/>
      <c r="D723" s="26"/>
      <c r="E723" s="26"/>
      <c r="F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</row>
    <row r="724" spans="1:42" ht="13" x14ac:dyDescent="0.15">
      <c r="A724" s="26"/>
      <c r="B724" s="26"/>
      <c r="C724" s="26"/>
      <c r="D724" s="26"/>
      <c r="E724" s="26"/>
      <c r="F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</row>
    <row r="725" spans="1:42" ht="13" x14ac:dyDescent="0.15">
      <c r="A725" s="26"/>
      <c r="B725" s="26"/>
      <c r="C725" s="26"/>
      <c r="D725" s="26"/>
      <c r="E725" s="26"/>
      <c r="F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</row>
    <row r="726" spans="1:42" ht="13" x14ac:dyDescent="0.15">
      <c r="A726" s="26"/>
      <c r="B726" s="26"/>
      <c r="C726" s="26"/>
      <c r="D726" s="26"/>
      <c r="E726" s="26"/>
      <c r="F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</row>
    <row r="727" spans="1:42" ht="13" x14ac:dyDescent="0.15">
      <c r="A727" s="26"/>
      <c r="B727" s="26"/>
      <c r="C727" s="26"/>
      <c r="D727" s="26"/>
      <c r="E727" s="26"/>
      <c r="F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</row>
    <row r="728" spans="1:42" ht="13" x14ac:dyDescent="0.15">
      <c r="A728" s="26"/>
      <c r="B728" s="26"/>
      <c r="C728" s="26"/>
      <c r="D728" s="26"/>
      <c r="E728" s="26"/>
      <c r="F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</row>
    <row r="729" spans="1:42" ht="13" x14ac:dyDescent="0.15">
      <c r="A729" s="26"/>
      <c r="B729" s="26"/>
      <c r="C729" s="26"/>
      <c r="D729" s="26"/>
      <c r="E729" s="26"/>
      <c r="F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</row>
    <row r="730" spans="1:42" ht="13" x14ac:dyDescent="0.15">
      <c r="A730" s="26"/>
      <c r="B730" s="26"/>
      <c r="C730" s="26"/>
      <c r="D730" s="26"/>
      <c r="E730" s="26"/>
      <c r="F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</row>
    <row r="731" spans="1:42" ht="13" x14ac:dyDescent="0.15">
      <c r="A731" s="26"/>
      <c r="B731" s="26"/>
      <c r="C731" s="26"/>
      <c r="D731" s="26"/>
      <c r="E731" s="26"/>
      <c r="F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</row>
    <row r="732" spans="1:42" ht="13" x14ac:dyDescent="0.15">
      <c r="A732" s="26"/>
      <c r="B732" s="26"/>
      <c r="C732" s="26"/>
      <c r="D732" s="26"/>
      <c r="E732" s="26"/>
      <c r="F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</row>
    <row r="733" spans="1:42" ht="13" x14ac:dyDescent="0.15">
      <c r="A733" s="26"/>
      <c r="B733" s="26"/>
      <c r="C733" s="26"/>
      <c r="D733" s="26"/>
      <c r="E733" s="26"/>
      <c r="F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</row>
    <row r="734" spans="1:42" ht="13" x14ac:dyDescent="0.15">
      <c r="A734" s="26"/>
      <c r="B734" s="26"/>
      <c r="C734" s="26"/>
      <c r="D734" s="26"/>
      <c r="E734" s="26"/>
      <c r="F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</row>
    <row r="735" spans="1:42" ht="13" x14ac:dyDescent="0.15">
      <c r="A735" s="26"/>
      <c r="B735" s="26"/>
      <c r="C735" s="26"/>
      <c r="D735" s="26"/>
      <c r="E735" s="26"/>
      <c r="F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</row>
    <row r="736" spans="1:42" ht="13" x14ac:dyDescent="0.15">
      <c r="A736" s="26"/>
      <c r="B736" s="26"/>
      <c r="C736" s="26"/>
      <c r="D736" s="26"/>
      <c r="E736" s="26"/>
      <c r="F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</row>
    <row r="737" spans="1:42" ht="13" x14ac:dyDescent="0.15">
      <c r="A737" s="26"/>
      <c r="B737" s="26"/>
      <c r="C737" s="26"/>
      <c r="D737" s="26"/>
      <c r="E737" s="26"/>
      <c r="F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</row>
    <row r="738" spans="1:42" ht="13" x14ac:dyDescent="0.15">
      <c r="A738" s="26"/>
      <c r="B738" s="26"/>
      <c r="C738" s="26"/>
      <c r="D738" s="26"/>
      <c r="E738" s="26"/>
      <c r="F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</row>
    <row r="739" spans="1:42" ht="13" x14ac:dyDescent="0.15">
      <c r="A739" s="26"/>
      <c r="B739" s="26"/>
      <c r="C739" s="26"/>
      <c r="D739" s="26"/>
      <c r="E739" s="26"/>
      <c r="F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</row>
    <row r="740" spans="1:42" ht="13" x14ac:dyDescent="0.15">
      <c r="A740" s="26"/>
      <c r="B740" s="26"/>
      <c r="C740" s="26"/>
      <c r="D740" s="26"/>
      <c r="E740" s="26"/>
      <c r="F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</row>
    <row r="741" spans="1:42" ht="13" x14ac:dyDescent="0.15">
      <c r="A741" s="26"/>
      <c r="B741" s="26"/>
      <c r="C741" s="26"/>
      <c r="D741" s="26"/>
      <c r="E741" s="26"/>
      <c r="F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</row>
    <row r="742" spans="1:42" ht="13" x14ac:dyDescent="0.15">
      <c r="A742" s="26"/>
      <c r="B742" s="26"/>
      <c r="C742" s="26"/>
      <c r="D742" s="26"/>
      <c r="E742" s="26"/>
      <c r="F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</row>
    <row r="743" spans="1:42" ht="13" x14ac:dyDescent="0.15">
      <c r="A743" s="26"/>
      <c r="B743" s="26"/>
      <c r="C743" s="26"/>
      <c r="D743" s="26"/>
      <c r="E743" s="26"/>
      <c r="F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</row>
    <row r="744" spans="1:42" ht="13" x14ac:dyDescent="0.15">
      <c r="A744" s="26"/>
      <c r="B744" s="26"/>
      <c r="C744" s="26"/>
      <c r="D744" s="26"/>
      <c r="E744" s="26"/>
      <c r="F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</row>
    <row r="745" spans="1:42" ht="13" x14ac:dyDescent="0.15">
      <c r="A745" s="26"/>
      <c r="B745" s="26"/>
      <c r="C745" s="26"/>
      <c r="D745" s="26"/>
      <c r="E745" s="26"/>
      <c r="F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</row>
    <row r="746" spans="1:42" ht="13" x14ac:dyDescent="0.15">
      <c r="A746" s="26"/>
      <c r="B746" s="26"/>
      <c r="C746" s="26"/>
      <c r="D746" s="26"/>
      <c r="E746" s="26"/>
      <c r="F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</row>
    <row r="747" spans="1:42" ht="13" x14ac:dyDescent="0.15">
      <c r="A747" s="26"/>
      <c r="B747" s="26"/>
      <c r="C747" s="26"/>
      <c r="D747" s="26"/>
      <c r="E747" s="26"/>
      <c r="F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</row>
    <row r="748" spans="1:42" ht="13" x14ac:dyDescent="0.15">
      <c r="A748" s="26"/>
      <c r="B748" s="26"/>
      <c r="C748" s="26"/>
      <c r="D748" s="26"/>
      <c r="E748" s="26"/>
      <c r="F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</row>
    <row r="749" spans="1:42" ht="13" x14ac:dyDescent="0.15">
      <c r="A749" s="26"/>
      <c r="B749" s="26"/>
      <c r="C749" s="26"/>
      <c r="D749" s="26"/>
      <c r="E749" s="26"/>
      <c r="F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</row>
    <row r="750" spans="1:42" ht="13" x14ac:dyDescent="0.15">
      <c r="A750" s="26"/>
      <c r="B750" s="26"/>
      <c r="C750" s="26"/>
      <c r="D750" s="26"/>
      <c r="E750" s="26"/>
      <c r="F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</row>
    <row r="751" spans="1:42" ht="13" x14ac:dyDescent="0.15">
      <c r="A751" s="26"/>
      <c r="B751" s="26"/>
      <c r="C751" s="26"/>
      <c r="D751" s="26"/>
      <c r="E751" s="26"/>
      <c r="F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</row>
    <row r="752" spans="1:42" ht="13" x14ac:dyDescent="0.15">
      <c r="A752" s="26"/>
      <c r="B752" s="26"/>
      <c r="C752" s="26"/>
      <c r="D752" s="26"/>
      <c r="E752" s="26"/>
      <c r="F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</row>
    <row r="753" spans="1:42" ht="13" x14ac:dyDescent="0.15">
      <c r="A753" s="26"/>
      <c r="B753" s="26"/>
      <c r="C753" s="26"/>
      <c r="D753" s="26"/>
      <c r="E753" s="26"/>
      <c r="F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</row>
    <row r="754" spans="1:42" ht="13" x14ac:dyDescent="0.15">
      <c r="A754" s="26"/>
      <c r="B754" s="26"/>
      <c r="C754" s="26"/>
      <c r="D754" s="26"/>
      <c r="E754" s="26"/>
      <c r="F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</row>
    <row r="755" spans="1:42" ht="13" x14ac:dyDescent="0.15">
      <c r="A755" s="26"/>
      <c r="B755" s="26"/>
      <c r="C755" s="26"/>
      <c r="D755" s="26"/>
      <c r="E755" s="26"/>
      <c r="F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</row>
    <row r="756" spans="1:42" ht="13" x14ac:dyDescent="0.15">
      <c r="A756" s="26"/>
      <c r="B756" s="26"/>
      <c r="C756" s="26"/>
      <c r="D756" s="26"/>
      <c r="E756" s="26"/>
      <c r="F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</row>
    <row r="757" spans="1:42" ht="13" x14ac:dyDescent="0.15">
      <c r="A757" s="26"/>
      <c r="B757" s="26"/>
      <c r="C757" s="26"/>
      <c r="D757" s="26"/>
      <c r="E757" s="26"/>
      <c r="F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</row>
    <row r="758" spans="1:42" ht="13" x14ac:dyDescent="0.15">
      <c r="A758" s="26"/>
      <c r="B758" s="26"/>
      <c r="C758" s="26"/>
      <c r="D758" s="26"/>
      <c r="E758" s="26"/>
      <c r="F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</row>
    <row r="759" spans="1:42" ht="13" x14ac:dyDescent="0.15">
      <c r="A759" s="26"/>
      <c r="B759" s="26"/>
      <c r="C759" s="26"/>
      <c r="D759" s="26"/>
      <c r="E759" s="26"/>
      <c r="F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</row>
    <row r="760" spans="1:42" ht="13" x14ac:dyDescent="0.15">
      <c r="A760" s="26"/>
      <c r="B760" s="26"/>
      <c r="C760" s="26"/>
      <c r="D760" s="26"/>
      <c r="E760" s="26"/>
      <c r="F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</row>
    <row r="761" spans="1:42" ht="13" x14ac:dyDescent="0.15">
      <c r="A761" s="26"/>
      <c r="B761" s="26"/>
      <c r="C761" s="26"/>
      <c r="D761" s="26"/>
      <c r="E761" s="26"/>
      <c r="F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</row>
    <row r="762" spans="1:42" ht="13" x14ac:dyDescent="0.15">
      <c r="A762" s="26"/>
      <c r="B762" s="26"/>
      <c r="C762" s="26"/>
      <c r="D762" s="26"/>
      <c r="E762" s="26"/>
      <c r="F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</row>
    <row r="763" spans="1:42" ht="13" x14ac:dyDescent="0.15">
      <c r="A763" s="26"/>
      <c r="B763" s="26"/>
      <c r="C763" s="26"/>
      <c r="D763" s="26"/>
      <c r="E763" s="26"/>
      <c r="F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</row>
    <row r="764" spans="1:42" ht="13" x14ac:dyDescent="0.15">
      <c r="A764" s="26"/>
      <c r="B764" s="26"/>
      <c r="C764" s="26"/>
      <c r="D764" s="26"/>
      <c r="E764" s="26"/>
      <c r="F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</row>
    <row r="765" spans="1:42" ht="13" x14ac:dyDescent="0.15">
      <c r="A765" s="26"/>
      <c r="B765" s="26"/>
      <c r="C765" s="26"/>
      <c r="D765" s="26"/>
      <c r="E765" s="26"/>
      <c r="F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</row>
    <row r="766" spans="1:42" ht="13" x14ac:dyDescent="0.15">
      <c r="A766" s="26"/>
      <c r="B766" s="26"/>
      <c r="C766" s="26"/>
      <c r="D766" s="26"/>
      <c r="E766" s="26"/>
      <c r="F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</row>
    <row r="767" spans="1:42" ht="13" x14ac:dyDescent="0.15">
      <c r="A767" s="26"/>
      <c r="B767" s="26"/>
      <c r="C767" s="26"/>
      <c r="D767" s="26"/>
      <c r="E767" s="26"/>
      <c r="F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</row>
    <row r="768" spans="1:42" ht="13" x14ac:dyDescent="0.15">
      <c r="A768" s="26"/>
      <c r="B768" s="26"/>
      <c r="C768" s="26"/>
      <c r="D768" s="26"/>
      <c r="E768" s="26"/>
      <c r="F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</row>
    <row r="769" spans="1:42" ht="13" x14ac:dyDescent="0.15">
      <c r="A769" s="26"/>
      <c r="B769" s="26"/>
      <c r="C769" s="26"/>
      <c r="D769" s="26"/>
      <c r="E769" s="26"/>
      <c r="F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</row>
    <row r="770" spans="1:42" ht="13" x14ac:dyDescent="0.15">
      <c r="A770" s="26"/>
      <c r="B770" s="26"/>
      <c r="C770" s="26"/>
      <c r="D770" s="26"/>
      <c r="E770" s="26"/>
      <c r="F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</row>
    <row r="771" spans="1:42" ht="13" x14ac:dyDescent="0.15">
      <c r="A771" s="26"/>
      <c r="B771" s="26"/>
      <c r="C771" s="26"/>
      <c r="D771" s="26"/>
      <c r="E771" s="26"/>
      <c r="F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</row>
    <row r="772" spans="1:42" ht="13" x14ac:dyDescent="0.15">
      <c r="A772" s="26"/>
      <c r="B772" s="26"/>
      <c r="C772" s="26"/>
      <c r="D772" s="26"/>
      <c r="E772" s="26"/>
      <c r="F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</row>
    <row r="773" spans="1:42" ht="13" x14ac:dyDescent="0.15">
      <c r="A773" s="26"/>
      <c r="B773" s="26"/>
      <c r="C773" s="26"/>
      <c r="D773" s="26"/>
      <c r="E773" s="26"/>
      <c r="F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</row>
    <row r="774" spans="1:42" ht="13" x14ac:dyDescent="0.15">
      <c r="A774" s="26"/>
      <c r="B774" s="26"/>
      <c r="C774" s="26"/>
      <c r="D774" s="26"/>
      <c r="E774" s="26"/>
      <c r="F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</row>
    <row r="775" spans="1:42" ht="13" x14ac:dyDescent="0.15">
      <c r="A775" s="26"/>
      <c r="B775" s="26"/>
      <c r="C775" s="26"/>
      <c r="D775" s="26"/>
      <c r="E775" s="26"/>
      <c r="F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</row>
    <row r="776" spans="1:42" ht="13" x14ac:dyDescent="0.15">
      <c r="A776" s="26"/>
      <c r="B776" s="26"/>
      <c r="C776" s="26"/>
      <c r="D776" s="26"/>
      <c r="E776" s="26"/>
      <c r="F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</row>
    <row r="777" spans="1:42" ht="13" x14ac:dyDescent="0.15">
      <c r="A777" s="26"/>
      <c r="B777" s="26"/>
      <c r="C777" s="26"/>
      <c r="D777" s="26"/>
      <c r="E777" s="26"/>
      <c r="F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</row>
    <row r="778" spans="1:42" ht="13" x14ac:dyDescent="0.15">
      <c r="A778" s="26"/>
      <c r="B778" s="26"/>
      <c r="C778" s="26"/>
      <c r="D778" s="26"/>
      <c r="E778" s="26"/>
      <c r="F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</row>
    <row r="779" spans="1:42" ht="13" x14ac:dyDescent="0.15">
      <c r="A779" s="26"/>
      <c r="B779" s="26"/>
      <c r="C779" s="26"/>
      <c r="D779" s="26"/>
      <c r="E779" s="26"/>
      <c r="F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</row>
    <row r="780" spans="1:42" ht="13" x14ac:dyDescent="0.15">
      <c r="A780" s="26"/>
      <c r="B780" s="26"/>
      <c r="C780" s="26"/>
      <c r="D780" s="26"/>
      <c r="E780" s="26"/>
      <c r="F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</row>
    <row r="781" spans="1:42" ht="13" x14ac:dyDescent="0.15">
      <c r="A781" s="26"/>
      <c r="B781" s="26"/>
      <c r="C781" s="26"/>
      <c r="D781" s="26"/>
      <c r="E781" s="26"/>
      <c r="F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</row>
    <row r="782" spans="1:42" ht="13" x14ac:dyDescent="0.15">
      <c r="A782" s="26"/>
      <c r="B782" s="26"/>
      <c r="C782" s="26"/>
      <c r="D782" s="26"/>
      <c r="E782" s="26"/>
      <c r="F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</row>
    <row r="783" spans="1:42" ht="13" x14ac:dyDescent="0.15">
      <c r="A783" s="26"/>
      <c r="B783" s="26"/>
      <c r="C783" s="26"/>
      <c r="D783" s="26"/>
      <c r="E783" s="26"/>
      <c r="F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</row>
    <row r="784" spans="1:42" ht="13" x14ac:dyDescent="0.15">
      <c r="A784" s="26"/>
      <c r="B784" s="26"/>
      <c r="C784" s="26"/>
      <c r="D784" s="26"/>
      <c r="E784" s="26"/>
      <c r="F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</row>
    <row r="785" spans="1:42" ht="13" x14ac:dyDescent="0.15">
      <c r="A785" s="26"/>
      <c r="B785" s="26"/>
      <c r="C785" s="26"/>
      <c r="D785" s="26"/>
      <c r="E785" s="26"/>
      <c r="F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</row>
    <row r="786" spans="1:42" ht="13" x14ac:dyDescent="0.15">
      <c r="A786" s="26"/>
      <c r="B786" s="26"/>
      <c r="C786" s="26"/>
      <c r="D786" s="26"/>
      <c r="E786" s="26"/>
      <c r="F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</row>
    <row r="787" spans="1:42" ht="13" x14ac:dyDescent="0.15">
      <c r="A787" s="26"/>
      <c r="B787" s="26"/>
      <c r="C787" s="26"/>
      <c r="D787" s="26"/>
      <c r="E787" s="26"/>
      <c r="F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</row>
    <row r="788" spans="1:42" ht="13" x14ac:dyDescent="0.15">
      <c r="A788" s="26"/>
      <c r="B788" s="26"/>
      <c r="C788" s="26"/>
      <c r="D788" s="26"/>
      <c r="E788" s="26"/>
      <c r="F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</row>
    <row r="789" spans="1:42" ht="13" x14ac:dyDescent="0.15">
      <c r="A789" s="26"/>
      <c r="B789" s="26"/>
      <c r="C789" s="26"/>
      <c r="D789" s="26"/>
      <c r="E789" s="26"/>
      <c r="F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</row>
    <row r="790" spans="1:42" ht="13" x14ac:dyDescent="0.15">
      <c r="A790" s="26"/>
      <c r="B790" s="26"/>
      <c r="C790" s="26"/>
      <c r="D790" s="26"/>
      <c r="E790" s="26"/>
      <c r="F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</row>
    <row r="791" spans="1:42" ht="13" x14ac:dyDescent="0.15">
      <c r="A791" s="26"/>
      <c r="B791" s="26"/>
      <c r="C791" s="26"/>
      <c r="D791" s="26"/>
      <c r="E791" s="26"/>
      <c r="F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</row>
    <row r="792" spans="1:42" ht="13" x14ac:dyDescent="0.15">
      <c r="A792" s="26"/>
      <c r="B792" s="26"/>
      <c r="C792" s="26"/>
      <c r="D792" s="26"/>
      <c r="E792" s="26"/>
      <c r="F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</row>
    <row r="793" spans="1:42" ht="13" x14ac:dyDescent="0.15">
      <c r="A793" s="26"/>
      <c r="B793" s="26"/>
      <c r="C793" s="26"/>
      <c r="D793" s="26"/>
      <c r="E793" s="26"/>
      <c r="F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</row>
    <row r="794" spans="1:42" ht="13" x14ac:dyDescent="0.15">
      <c r="A794" s="26"/>
      <c r="B794" s="26"/>
      <c r="C794" s="26"/>
      <c r="D794" s="26"/>
      <c r="E794" s="26"/>
      <c r="F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</row>
    <row r="795" spans="1:42" ht="13" x14ac:dyDescent="0.15">
      <c r="A795" s="26"/>
      <c r="B795" s="26"/>
      <c r="C795" s="26"/>
      <c r="D795" s="26"/>
      <c r="E795" s="26"/>
      <c r="F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</row>
    <row r="796" spans="1:42" ht="13" x14ac:dyDescent="0.15">
      <c r="A796" s="26"/>
      <c r="B796" s="26"/>
      <c r="C796" s="26"/>
      <c r="D796" s="26"/>
      <c r="E796" s="26"/>
      <c r="F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</row>
    <row r="797" spans="1:42" ht="13" x14ac:dyDescent="0.15">
      <c r="A797" s="26"/>
      <c r="B797" s="26"/>
      <c r="C797" s="26"/>
      <c r="D797" s="26"/>
      <c r="E797" s="26"/>
      <c r="F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</row>
    <row r="798" spans="1:42" ht="13" x14ac:dyDescent="0.15">
      <c r="A798" s="26"/>
      <c r="B798" s="26"/>
      <c r="C798" s="26"/>
      <c r="D798" s="26"/>
      <c r="E798" s="26"/>
      <c r="F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</row>
    <row r="799" spans="1:42" ht="13" x14ac:dyDescent="0.15">
      <c r="A799" s="26"/>
      <c r="B799" s="26"/>
      <c r="C799" s="26"/>
      <c r="D799" s="26"/>
      <c r="E799" s="26"/>
      <c r="F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</row>
    <row r="800" spans="1:42" ht="13" x14ac:dyDescent="0.15">
      <c r="A800" s="26"/>
      <c r="B800" s="26"/>
      <c r="C800" s="26"/>
      <c r="D800" s="26"/>
      <c r="E800" s="26"/>
      <c r="F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</row>
    <row r="801" spans="1:42" ht="13" x14ac:dyDescent="0.15">
      <c r="A801" s="26"/>
      <c r="B801" s="26"/>
      <c r="C801" s="26"/>
      <c r="D801" s="26"/>
      <c r="E801" s="26"/>
      <c r="F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</row>
    <row r="802" spans="1:42" ht="13" x14ac:dyDescent="0.15">
      <c r="A802" s="26"/>
      <c r="B802" s="26"/>
      <c r="C802" s="26"/>
      <c r="D802" s="26"/>
      <c r="E802" s="26"/>
      <c r="F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</row>
    <row r="803" spans="1:42" ht="13" x14ac:dyDescent="0.15">
      <c r="A803" s="26"/>
      <c r="B803" s="26"/>
      <c r="C803" s="26"/>
      <c r="D803" s="26"/>
      <c r="E803" s="26"/>
      <c r="F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</row>
    <row r="804" spans="1:42" ht="13" x14ac:dyDescent="0.15">
      <c r="A804" s="26"/>
      <c r="B804" s="26"/>
      <c r="C804" s="26"/>
      <c r="D804" s="26"/>
      <c r="E804" s="26"/>
      <c r="F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</row>
    <row r="805" spans="1:42" ht="13" x14ac:dyDescent="0.15">
      <c r="A805" s="26"/>
      <c r="B805" s="26"/>
      <c r="C805" s="26"/>
      <c r="D805" s="26"/>
      <c r="E805" s="26"/>
      <c r="F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</row>
    <row r="806" spans="1:42" ht="13" x14ac:dyDescent="0.15">
      <c r="A806" s="26"/>
      <c r="B806" s="26"/>
      <c r="C806" s="26"/>
      <c r="D806" s="26"/>
      <c r="E806" s="26"/>
      <c r="F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</row>
    <row r="807" spans="1:42" ht="13" x14ac:dyDescent="0.15">
      <c r="A807" s="26"/>
      <c r="B807" s="26"/>
      <c r="C807" s="26"/>
      <c r="D807" s="26"/>
      <c r="E807" s="26"/>
      <c r="F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</row>
    <row r="808" spans="1:42" ht="13" x14ac:dyDescent="0.15">
      <c r="A808" s="26"/>
      <c r="B808" s="26"/>
      <c r="C808" s="26"/>
      <c r="D808" s="26"/>
      <c r="E808" s="26"/>
      <c r="F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</row>
    <row r="809" spans="1:42" ht="13" x14ac:dyDescent="0.15">
      <c r="A809" s="26"/>
      <c r="B809" s="26"/>
      <c r="C809" s="26"/>
      <c r="D809" s="26"/>
      <c r="E809" s="26"/>
      <c r="F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</row>
    <row r="810" spans="1:42" ht="13" x14ac:dyDescent="0.15">
      <c r="A810" s="26"/>
      <c r="B810" s="26"/>
      <c r="C810" s="26"/>
      <c r="D810" s="26"/>
      <c r="E810" s="26"/>
      <c r="F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</row>
    <row r="811" spans="1:42" ht="13" x14ac:dyDescent="0.15">
      <c r="A811" s="26"/>
      <c r="B811" s="26"/>
      <c r="C811" s="26"/>
      <c r="D811" s="26"/>
      <c r="E811" s="26"/>
      <c r="F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</row>
    <row r="812" spans="1:42" ht="13" x14ac:dyDescent="0.15">
      <c r="A812" s="26"/>
      <c r="B812" s="26"/>
      <c r="C812" s="26"/>
      <c r="D812" s="26"/>
      <c r="E812" s="26"/>
      <c r="F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</row>
    <row r="813" spans="1:42" ht="13" x14ac:dyDescent="0.15">
      <c r="A813" s="26"/>
      <c r="B813" s="26"/>
      <c r="C813" s="26"/>
      <c r="D813" s="26"/>
      <c r="E813" s="26"/>
      <c r="F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</row>
    <row r="814" spans="1:42" ht="13" x14ac:dyDescent="0.15">
      <c r="A814" s="26"/>
      <c r="B814" s="26"/>
      <c r="C814" s="26"/>
      <c r="D814" s="26"/>
      <c r="E814" s="26"/>
      <c r="F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</row>
    <row r="815" spans="1:42" ht="13" x14ac:dyDescent="0.15">
      <c r="A815" s="26"/>
      <c r="B815" s="26"/>
      <c r="C815" s="26"/>
      <c r="D815" s="26"/>
      <c r="E815" s="26"/>
      <c r="F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</row>
    <row r="816" spans="1:42" ht="13" x14ac:dyDescent="0.15">
      <c r="A816" s="26"/>
      <c r="B816" s="26"/>
      <c r="C816" s="26"/>
      <c r="D816" s="26"/>
      <c r="E816" s="26"/>
      <c r="F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</row>
    <row r="817" spans="1:42" ht="13" x14ac:dyDescent="0.15">
      <c r="A817" s="26"/>
      <c r="B817" s="26"/>
      <c r="C817" s="26"/>
      <c r="D817" s="26"/>
      <c r="E817" s="26"/>
      <c r="F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</row>
    <row r="818" spans="1:42" ht="13" x14ac:dyDescent="0.15">
      <c r="A818" s="26"/>
      <c r="B818" s="26"/>
      <c r="C818" s="26"/>
      <c r="D818" s="26"/>
      <c r="E818" s="26"/>
      <c r="F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</row>
    <row r="819" spans="1:42" ht="13" x14ac:dyDescent="0.15">
      <c r="A819" s="26"/>
      <c r="B819" s="26"/>
      <c r="C819" s="26"/>
      <c r="D819" s="26"/>
      <c r="E819" s="26"/>
      <c r="F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</row>
    <row r="820" spans="1:42" ht="13" x14ac:dyDescent="0.15">
      <c r="A820" s="26"/>
      <c r="B820" s="26"/>
      <c r="C820" s="26"/>
      <c r="D820" s="26"/>
      <c r="E820" s="26"/>
      <c r="F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</row>
    <row r="821" spans="1:42" ht="13" x14ac:dyDescent="0.15">
      <c r="A821" s="26"/>
      <c r="B821" s="26"/>
      <c r="C821" s="26"/>
      <c r="D821" s="26"/>
      <c r="E821" s="26"/>
      <c r="F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</row>
    <row r="822" spans="1:42" ht="13" x14ac:dyDescent="0.15">
      <c r="A822" s="26"/>
      <c r="B822" s="26"/>
      <c r="C822" s="26"/>
      <c r="D822" s="26"/>
      <c r="E822" s="26"/>
      <c r="F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</row>
    <row r="823" spans="1:42" ht="13" x14ac:dyDescent="0.15">
      <c r="A823" s="26"/>
      <c r="B823" s="26"/>
      <c r="C823" s="26"/>
      <c r="D823" s="26"/>
      <c r="E823" s="26"/>
      <c r="F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</row>
    <row r="824" spans="1:42" ht="13" x14ac:dyDescent="0.15">
      <c r="A824" s="26"/>
      <c r="B824" s="26"/>
      <c r="C824" s="26"/>
      <c r="D824" s="26"/>
      <c r="E824" s="26"/>
      <c r="F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</row>
    <row r="825" spans="1:42" ht="13" x14ac:dyDescent="0.15">
      <c r="A825" s="26"/>
      <c r="B825" s="26"/>
      <c r="C825" s="26"/>
      <c r="D825" s="26"/>
      <c r="E825" s="26"/>
      <c r="F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</row>
    <row r="826" spans="1:42" ht="13" x14ac:dyDescent="0.15">
      <c r="A826" s="26"/>
      <c r="B826" s="26"/>
      <c r="C826" s="26"/>
      <c r="D826" s="26"/>
      <c r="E826" s="26"/>
      <c r="F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</row>
    <row r="827" spans="1:42" ht="13" x14ac:dyDescent="0.15">
      <c r="A827" s="26"/>
      <c r="B827" s="26"/>
      <c r="C827" s="26"/>
      <c r="D827" s="26"/>
      <c r="E827" s="26"/>
      <c r="F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</row>
    <row r="828" spans="1:42" ht="13" x14ac:dyDescent="0.15">
      <c r="A828" s="26"/>
      <c r="B828" s="26"/>
      <c r="C828" s="26"/>
      <c r="D828" s="26"/>
      <c r="E828" s="26"/>
      <c r="F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</row>
    <row r="829" spans="1:42" ht="13" x14ac:dyDescent="0.15">
      <c r="A829" s="26"/>
      <c r="B829" s="26"/>
      <c r="C829" s="26"/>
      <c r="D829" s="26"/>
      <c r="E829" s="26"/>
      <c r="F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</row>
    <row r="830" spans="1:42" ht="13" x14ac:dyDescent="0.15">
      <c r="A830" s="26"/>
      <c r="B830" s="26"/>
      <c r="C830" s="26"/>
      <c r="D830" s="26"/>
      <c r="E830" s="26"/>
      <c r="F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</row>
    <row r="831" spans="1:42" ht="13" x14ac:dyDescent="0.15">
      <c r="A831" s="26"/>
      <c r="B831" s="26"/>
      <c r="C831" s="26"/>
      <c r="D831" s="26"/>
      <c r="E831" s="26"/>
      <c r="F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</row>
    <row r="832" spans="1:42" ht="13" x14ac:dyDescent="0.15">
      <c r="A832" s="26"/>
      <c r="B832" s="26"/>
      <c r="C832" s="26"/>
      <c r="D832" s="26"/>
      <c r="E832" s="26"/>
      <c r="F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</row>
    <row r="833" spans="1:42" ht="13" x14ac:dyDescent="0.15">
      <c r="A833" s="26"/>
      <c r="B833" s="26"/>
      <c r="C833" s="26"/>
      <c r="D833" s="26"/>
      <c r="E833" s="26"/>
      <c r="F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</row>
    <row r="834" spans="1:42" ht="13" x14ac:dyDescent="0.15">
      <c r="A834" s="26"/>
      <c r="B834" s="26"/>
      <c r="C834" s="26"/>
      <c r="D834" s="26"/>
      <c r="E834" s="26"/>
      <c r="F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</row>
    <row r="835" spans="1:42" ht="13" x14ac:dyDescent="0.15">
      <c r="A835" s="26"/>
      <c r="B835" s="26"/>
      <c r="C835" s="26"/>
      <c r="D835" s="26"/>
      <c r="E835" s="26"/>
      <c r="F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</row>
    <row r="836" spans="1:42" ht="13" x14ac:dyDescent="0.15">
      <c r="A836" s="26"/>
      <c r="B836" s="26"/>
      <c r="C836" s="26"/>
      <c r="D836" s="26"/>
      <c r="E836" s="26"/>
      <c r="F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</row>
    <row r="837" spans="1:42" ht="13" x14ac:dyDescent="0.15">
      <c r="A837" s="26"/>
      <c r="B837" s="26"/>
      <c r="C837" s="26"/>
      <c r="D837" s="26"/>
      <c r="E837" s="26"/>
      <c r="F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</row>
    <row r="838" spans="1:42" ht="13" x14ac:dyDescent="0.15">
      <c r="A838" s="26"/>
      <c r="B838" s="26"/>
      <c r="C838" s="26"/>
      <c r="D838" s="26"/>
      <c r="E838" s="26"/>
      <c r="F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</row>
    <row r="839" spans="1:42" ht="13" x14ac:dyDescent="0.15">
      <c r="A839" s="26"/>
      <c r="B839" s="26"/>
      <c r="C839" s="26"/>
      <c r="D839" s="26"/>
      <c r="E839" s="26"/>
      <c r="F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</row>
    <row r="840" spans="1:42" ht="13" x14ac:dyDescent="0.15">
      <c r="A840" s="26"/>
      <c r="B840" s="26"/>
      <c r="C840" s="26"/>
      <c r="D840" s="26"/>
      <c r="E840" s="26"/>
      <c r="F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</row>
    <row r="841" spans="1:42" ht="13" x14ac:dyDescent="0.15">
      <c r="A841" s="26"/>
      <c r="B841" s="26"/>
      <c r="C841" s="26"/>
      <c r="D841" s="26"/>
      <c r="E841" s="26"/>
      <c r="F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</row>
    <row r="842" spans="1:42" ht="13" x14ac:dyDescent="0.15">
      <c r="A842" s="26"/>
      <c r="B842" s="26"/>
      <c r="C842" s="26"/>
      <c r="D842" s="26"/>
      <c r="E842" s="26"/>
      <c r="F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</row>
    <row r="843" spans="1:42" ht="13" x14ac:dyDescent="0.15">
      <c r="A843" s="26"/>
      <c r="B843" s="26"/>
      <c r="C843" s="26"/>
      <c r="D843" s="26"/>
      <c r="E843" s="26"/>
      <c r="F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</row>
    <row r="844" spans="1:42" ht="13" x14ac:dyDescent="0.15">
      <c r="A844" s="26"/>
      <c r="B844" s="26"/>
      <c r="C844" s="26"/>
      <c r="D844" s="26"/>
      <c r="E844" s="26"/>
      <c r="F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</row>
    <row r="845" spans="1:42" ht="13" x14ac:dyDescent="0.15">
      <c r="A845" s="26"/>
      <c r="B845" s="26"/>
      <c r="C845" s="26"/>
      <c r="D845" s="26"/>
      <c r="E845" s="26"/>
      <c r="F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</row>
    <row r="846" spans="1:42" ht="13" x14ac:dyDescent="0.15">
      <c r="A846" s="26"/>
      <c r="B846" s="26"/>
      <c r="C846" s="26"/>
      <c r="D846" s="26"/>
      <c r="E846" s="26"/>
      <c r="F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</row>
    <row r="847" spans="1:42" ht="13" x14ac:dyDescent="0.15">
      <c r="A847" s="26"/>
      <c r="B847" s="26"/>
      <c r="C847" s="26"/>
      <c r="D847" s="26"/>
      <c r="E847" s="26"/>
      <c r="F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</row>
    <row r="848" spans="1:42" ht="13" x14ac:dyDescent="0.15">
      <c r="A848" s="26"/>
      <c r="B848" s="26"/>
      <c r="C848" s="26"/>
      <c r="D848" s="26"/>
      <c r="E848" s="26"/>
      <c r="F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</row>
    <row r="849" spans="1:42" ht="13" x14ac:dyDescent="0.15">
      <c r="A849" s="26"/>
      <c r="B849" s="26"/>
      <c r="C849" s="26"/>
      <c r="D849" s="26"/>
      <c r="E849" s="26"/>
      <c r="F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</row>
    <row r="850" spans="1:42" ht="13" x14ac:dyDescent="0.15">
      <c r="A850" s="26"/>
      <c r="B850" s="26"/>
      <c r="C850" s="26"/>
      <c r="D850" s="26"/>
      <c r="E850" s="26"/>
      <c r="F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</row>
    <row r="851" spans="1:42" ht="13" x14ac:dyDescent="0.15">
      <c r="A851" s="26"/>
      <c r="B851" s="26"/>
      <c r="C851" s="26"/>
      <c r="D851" s="26"/>
      <c r="E851" s="26"/>
      <c r="F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</row>
    <row r="852" spans="1:42" ht="13" x14ac:dyDescent="0.15">
      <c r="A852" s="26"/>
      <c r="B852" s="26"/>
      <c r="C852" s="26"/>
      <c r="D852" s="26"/>
      <c r="E852" s="26"/>
      <c r="F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</row>
    <row r="853" spans="1:42" ht="13" x14ac:dyDescent="0.15">
      <c r="A853" s="26"/>
      <c r="B853" s="26"/>
      <c r="C853" s="26"/>
      <c r="D853" s="26"/>
      <c r="E853" s="26"/>
      <c r="F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</row>
    <row r="854" spans="1:42" ht="13" x14ac:dyDescent="0.15">
      <c r="A854" s="26"/>
      <c r="B854" s="26"/>
      <c r="C854" s="26"/>
      <c r="D854" s="26"/>
      <c r="E854" s="26"/>
      <c r="F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</row>
    <row r="855" spans="1:42" ht="13" x14ac:dyDescent="0.15">
      <c r="A855" s="26"/>
      <c r="B855" s="26"/>
      <c r="C855" s="26"/>
      <c r="D855" s="26"/>
      <c r="E855" s="26"/>
      <c r="F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</row>
    <row r="856" spans="1:42" ht="13" x14ac:dyDescent="0.15">
      <c r="A856" s="26"/>
      <c r="B856" s="26"/>
      <c r="C856" s="26"/>
      <c r="D856" s="26"/>
      <c r="E856" s="26"/>
      <c r="F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</row>
    <row r="857" spans="1:42" ht="13" x14ac:dyDescent="0.15">
      <c r="A857" s="26"/>
      <c r="B857" s="26"/>
      <c r="C857" s="26"/>
      <c r="D857" s="26"/>
      <c r="E857" s="26"/>
      <c r="F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</row>
    <row r="858" spans="1:42" ht="13" x14ac:dyDescent="0.15">
      <c r="A858" s="26"/>
      <c r="B858" s="26"/>
      <c r="C858" s="26"/>
      <c r="D858" s="26"/>
      <c r="E858" s="26"/>
      <c r="F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</row>
    <row r="859" spans="1:42" ht="13" x14ac:dyDescent="0.15">
      <c r="A859" s="26"/>
      <c r="B859" s="26"/>
      <c r="C859" s="26"/>
      <c r="D859" s="26"/>
      <c r="E859" s="26"/>
      <c r="F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</row>
    <row r="860" spans="1:42" ht="13" x14ac:dyDescent="0.15">
      <c r="A860" s="26"/>
      <c r="B860" s="26"/>
      <c r="C860" s="26"/>
      <c r="D860" s="26"/>
      <c r="E860" s="26"/>
      <c r="F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</row>
    <row r="861" spans="1:42" ht="13" x14ac:dyDescent="0.15">
      <c r="A861" s="26"/>
      <c r="B861" s="26"/>
      <c r="C861" s="26"/>
      <c r="D861" s="26"/>
      <c r="E861" s="26"/>
      <c r="F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</row>
    <row r="862" spans="1:42" ht="13" x14ac:dyDescent="0.15">
      <c r="A862" s="26"/>
      <c r="B862" s="26"/>
      <c r="C862" s="26"/>
      <c r="D862" s="26"/>
      <c r="E862" s="26"/>
      <c r="F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</row>
    <row r="863" spans="1:42" ht="13" x14ac:dyDescent="0.15">
      <c r="A863" s="26"/>
      <c r="B863" s="26"/>
      <c r="C863" s="26"/>
      <c r="D863" s="26"/>
      <c r="E863" s="26"/>
      <c r="F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</row>
    <row r="864" spans="1:42" ht="13" x14ac:dyDescent="0.15">
      <c r="A864" s="26"/>
      <c r="B864" s="26"/>
      <c r="C864" s="26"/>
      <c r="D864" s="26"/>
      <c r="E864" s="26"/>
      <c r="F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</row>
    <row r="865" spans="1:42" ht="13" x14ac:dyDescent="0.15">
      <c r="A865" s="26"/>
      <c r="B865" s="26"/>
      <c r="C865" s="26"/>
      <c r="D865" s="26"/>
      <c r="E865" s="26"/>
      <c r="F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</row>
    <row r="866" spans="1:42" ht="13" x14ac:dyDescent="0.15">
      <c r="A866" s="26"/>
      <c r="B866" s="26"/>
      <c r="C866" s="26"/>
      <c r="D866" s="26"/>
      <c r="E866" s="26"/>
      <c r="F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</row>
    <row r="867" spans="1:42" ht="13" x14ac:dyDescent="0.15">
      <c r="A867" s="26"/>
      <c r="B867" s="26"/>
      <c r="C867" s="26"/>
      <c r="D867" s="26"/>
      <c r="E867" s="26"/>
      <c r="F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</row>
    <row r="868" spans="1:42" ht="13" x14ac:dyDescent="0.15">
      <c r="A868" s="26"/>
      <c r="B868" s="26"/>
      <c r="C868" s="26"/>
      <c r="D868" s="26"/>
      <c r="E868" s="26"/>
      <c r="F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</row>
    <row r="869" spans="1:42" ht="13" x14ac:dyDescent="0.15">
      <c r="A869" s="26"/>
      <c r="B869" s="26"/>
      <c r="C869" s="26"/>
      <c r="D869" s="26"/>
      <c r="E869" s="26"/>
      <c r="F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</row>
    <row r="870" spans="1:42" ht="13" x14ac:dyDescent="0.15">
      <c r="A870" s="26"/>
      <c r="B870" s="26"/>
      <c r="C870" s="26"/>
      <c r="D870" s="26"/>
      <c r="E870" s="26"/>
      <c r="F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</row>
    <row r="871" spans="1:42" ht="13" x14ac:dyDescent="0.15">
      <c r="A871" s="26"/>
      <c r="B871" s="26"/>
      <c r="C871" s="26"/>
      <c r="D871" s="26"/>
      <c r="E871" s="26"/>
      <c r="F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</row>
    <row r="872" spans="1:42" ht="13" x14ac:dyDescent="0.15">
      <c r="A872" s="26"/>
      <c r="B872" s="26"/>
      <c r="C872" s="26"/>
      <c r="D872" s="26"/>
      <c r="E872" s="26"/>
      <c r="F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</row>
    <row r="873" spans="1:42" ht="13" x14ac:dyDescent="0.15">
      <c r="A873" s="26"/>
      <c r="B873" s="26"/>
      <c r="C873" s="26"/>
      <c r="D873" s="26"/>
      <c r="E873" s="26"/>
      <c r="F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</row>
    <row r="874" spans="1:42" ht="13" x14ac:dyDescent="0.15">
      <c r="A874" s="26"/>
      <c r="B874" s="26"/>
      <c r="C874" s="26"/>
      <c r="D874" s="26"/>
      <c r="E874" s="26"/>
      <c r="F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</row>
    <row r="875" spans="1:42" ht="13" x14ac:dyDescent="0.15">
      <c r="A875" s="26"/>
      <c r="B875" s="26"/>
      <c r="C875" s="26"/>
      <c r="D875" s="26"/>
      <c r="E875" s="26"/>
      <c r="F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</row>
    <row r="876" spans="1:42" ht="13" x14ac:dyDescent="0.15">
      <c r="A876" s="26"/>
      <c r="B876" s="26"/>
      <c r="C876" s="26"/>
      <c r="D876" s="26"/>
      <c r="E876" s="26"/>
      <c r="F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</row>
    <row r="877" spans="1:42" ht="13" x14ac:dyDescent="0.15">
      <c r="A877" s="26"/>
      <c r="B877" s="26"/>
      <c r="C877" s="26"/>
      <c r="D877" s="26"/>
      <c r="E877" s="26"/>
      <c r="F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</row>
    <row r="878" spans="1:42" ht="13" x14ac:dyDescent="0.15">
      <c r="A878" s="26"/>
      <c r="B878" s="26"/>
      <c r="C878" s="26"/>
      <c r="D878" s="26"/>
      <c r="E878" s="26"/>
      <c r="F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</row>
    <row r="879" spans="1:42" ht="13" x14ac:dyDescent="0.15">
      <c r="A879" s="26"/>
      <c r="B879" s="26"/>
      <c r="C879" s="26"/>
      <c r="D879" s="26"/>
      <c r="E879" s="26"/>
      <c r="F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</row>
    <row r="880" spans="1:42" ht="13" x14ac:dyDescent="0.15">
      <c r="A880" s="26"/>
      <c r="B880" s="26"/>
      <c r="C880" s="26"/>
      <c r="D880" s="26"/>
      <c r="E880" s="26"/>
      <c r="F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</row>
    <row r="881" spans="1:42" ht="13" x14ac:dyDescent="0.15">
      <c r="A881" s="26"/>
      <c r="B881" s="26"/>
      <c r="C881" s="26"/>
      <c r="D881" s="26"/>
      <c r="E881" s="26"/>
      <c r="F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</row>
    <row r="882" spans="1:42" ht="13" x14ac:dyDescent="0.15">
      <c r="A882" s="26"/>
      <c r="B882" s="26"/>
      <c r="C882" s="26"/>
      <c r="D882" s="26"/>
      <c r="E882" s="26"/>
      <c r="F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</row>
    <row r="883" spans="1:42" ht="13" x14ac:dyDescent="0.15">
      <c r="A883" s="26"/>
      <c r="B883" s="26"/>
      <c r="C883" s="26"/>
      <c r="D883" s="26"/>
      <c r="E883" s="26"/>
      <c r="F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</row>
    <row r="884" spans="1:42" ht="13" x14ac:dyDescent="0.15">
      <c r="A884" s="26"/>
      <c r="B884" s="26"/>
      <c r="C884" s="26"/>
      <c r="D884" s="26"/>
      <c r="E884" s="26"/>
      <c r="F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</row>
    <row r="885" spans="1:42" ht="13" x14ac:dyDescent="0.15">
      <c r="A885" s="26"/>
      <c r="B885" s="26"/>
      <c r="C885" s="26"/>
      <c r="D885" s="26"/>
      <c r="E885" s="26"/>
      <c r="F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</row>
    <row r="886" spans="1:42" ht="13" x14ac:dyDescent="0.15">
      <c r="A886" s="26"/>
      <c r="B886" s="26"/>
      <c r="C886" s="26"/>
      <c r="D886" s="26"/>
      <c r="E886" s="26"/>
      <c r="F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</row>
    <row r="887" spans="1:42" ht="13" x14ac:dyDescent="0.15">
      <c r="A887" s="26"/>
      <c r="B887" s="26"/>
      <c r="C887" s="26"/>
      <c r="D887" s="26"/>
      <c r="E887" s="26"/>
      <c r="F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</row>
    <row r="888" spans="1:42" ht="13" x14ac:dyDescent="0.15">
      <c r="A888" s="26"/>
      <c r="B888" s="26"/>
      <c r="C888" s="26"/>
      <c r="D888" s="26"/>
      <c r="E888" s="26"/>
      <c r="F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</row>
    <row r="889" spans="1:42" ht="13" x14ac:dyDescent="0.15">
      <c r="A889" s="26"/>
      <c r="B889" s="26"/>
      <c r="C889" s="26"/>
      <c r="D889" s="26"/>
      <c r="E889" s="26"/>
      <c r="F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</row>
    <row r="890" spans="1:42" ht="13" x14ac:dyDescent="0.15">
      <c r="A890" s="26"/>
      <c r="B890" s="26"/>
      <c r="C890" s="26"/>
      <c r="D890" s="26"/>
      <c r="E890" s="26"/>
      <c r="F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</row>
    <row r="891" spans="1:42" ht="13" x14ac:dyDescent="0.15">
      <c r="A891" s="26"/>
      <c r="B891" s="26"/>
      <c r="C891" s="26"/>
      <c r="D891" s="26"/>
      <c r="E891" s="26"/>
      <c r="F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</row>
    <row r="892" spans="1:42" ht="13" x14ac:dyDescent="0.15">
      <c r="A892" s="26"/>
      <c r="B892" s="26"/>
      <c r="C892" s="26"/>
      <c r="D892" s="26"/>
      <c r="E892" s="26"/>
      <c r="F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</row>
    <row r="893" spans="1:42" ht="13" x14ac:dyDescent="0.15">
      <c r="A893" s="26"/>
      <c r="B893" s="26"/>
      <c r="C893" s="26"/>
      <c r="D893" s="26"/>
      <c r="E893" s="26"/>
      <c r="F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</row>
    <row r="894" spans="1:42" ht="13" x14ac:dyDescent="0.15">
      <c r="A894" s="26"/>
      <c r="B894" s="26"/>
      <c r="C894" s="26"/>
      <c r="D894" s="26"/>
      <c r="E894" s="26"/>
      <c r="F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</row>
    <row r="895" spans="1:42" ht="13" x14ac:dyDescent="0.15">
      <c r="A895" s="26"/>
      <c r="B895" s="26"/>
      <c r="C895" s="26"/>
      <c r="D895" s="26"/>
      <c r="E895" s="26"/>
      <c r="F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</row>
    <row r="896" spans="1:42" ht="13" x14ac:dyDescent="0.15">
      <c r="A896" s="26"/>
      <c r="B896" s="26"/>
      <c r="C896" s="26"/>
      <c r="D896" s="26"/>
      <c r="E896" s="26"/>
      <c r="F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</row>
    <row r="897" spans="1:42" ht="13" x14ac:dyDescent="0.15">
      <c r="A897" s="26"/>
      <c r="B897" s="26"/>
      <c r="C897" s="26"/>
      <c r="D897" s="26"/>
      <c r="E897" s="26"/>
      <c r="F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</row>
    <row r="898" spans="1:42" ht="13" x14ac:dyDescent="0.15">
      <c r="A898" s="26"/>
      <c r="B898" s="26"/>
      <c r="C898" s="26"/>
      <c r="D898" s="26"/>
      <c r="E898" s="26"/>
      <c r="F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</row>
    <row r="899" spans="1:42" ht="13" x14ac:dyDescent="0.15">
      <c r="A899" s="26"/>
      <c r="B899" s="26"/>
      <c r="C899" s="26"/>
      <c r="D899" s="26"/>
      <c r="E899" s="26"/>
      <c r="F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</row>
    <row r="900" spans="1:42" ht="13" x14ac:dyDescent="0.15">
      <c r="A900" s="26"/>
      <c r="B900" s="26"/>
      <c r="C900" s="26"/>
      <c r="D900" s="26"/>
      <c r="E900" s="26"/>
      <c r="F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</row>
    <row r="901" spans="1:42" ht="13" x14ac:dyDescent="0.15">
      <c r="A901" s="26"/>
      <c r="B901" s="26"/>
      <c r="C901" s="26"/>
      <c r="D901" s="26"/>
      <c r="E901" s="26"/>
      <c r="F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  <c r="AP901" s="27"/>
    </row>
    <row r="902" spans="1:42" ht="13" x14ac:dyDescent="0.15">
      <c r="A902" s="26"/>
      <c r="B902" s="26"/>
      <c r="C902" s="26"/>
      <c r="D902" s="26"/>
      <c r="E902" s="26"/>
      <c r="F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  <c r="AP902" s="27"/>
    </row>
    <row r="903" spans="1:42" ht="13" x14ac:dyDescent="0.15">
      <c r="A903" s="26"/>
      <c r="B903" s="26"/>
      <c r="C903" s="26"/>
      <c r="D903" s="26"/>
      <c r="E903" s="26"/>
      <c r="F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  <c r="AP903" s="27"/>
    </row>
    <row r="904" spans="1:42" ht="13" x14ac:dyDescent="0.15">
      <c r="A904" s="26"/>
      <c r="B904" s="26"/>
      <c r="C904" s="26"/>
      <c r="D904" s="26"/>
      <c r="E904" s="26"/>
      <c r="F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  <c r="AP904" s="27"/>
    </row>
    <row r="905" spans="1:42" ht="13" x14ac:dyDescent="0.15">
      <c r="A905" s="26"/>
      <c r="B905" s="26"/>
      <c r="C905" s="26"/>
      <c r="D905" s="26"/>
      <c r="E905" s="26"/>
      <c r="F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  <c r="AP905" s="27"/>
    </row>
    <row r="906" spans="1:42" ht="13" x14ac:dyDescent="0.15">
      <c r="A906" s="26"/>
      <c r="B906" s="26"/>
      <c r="C906" s="26"/>
      <c r="D906" s="26"/>
      <c r="E906" s="26"/>
      <c r="F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  <c r="AP906" s="27"/>
    </row>
    <row r="907" spans="1:42" ht="13" x14ac:dyDescent="0.15">
      <c r="A907" s="26"/>
      <c r="B907" s="26"/>
      <c r="C907" s="26"/>
      <c r="D907" s="26"/>
      <c r="E907" s="26"/>
      <c r="F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  <c r="AP907" s="27"/>
    </row>
    <row r="908" spans="1:42" ht="13" x14ac:dyDescent="0.15">
      <c r="A908" s="26"/>
      <c r="B908" s="26"/>
      <c r="C908" s="26"/>
      <c r="D908" s="26"/>
      <c r="E908" s="26"/>
      <c r="F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  <c r="AP908" s="27"/>
    </row>
    <row r="909" spans="1:42" ht="13" x14ac:dyDescent="0.15">
      <c r="A909" s="26"/>
      <c r="B909" s="26"/>
      <c r="C909" s="26"/>
      <c r="D909" s="26"/>
      <c r="E909" s="26"/>
      <c r="F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  <c r="AP909" s="27"/>
    </row>
    <row r="910" spans="1:42" ht="13" x14ac:dyDescent="0.15">
      <c r="A910" s="26"/>
      <c r="B910" s="26"/>
      <c r="C910" s="26"/>
      <c r="D910" s="26"/>
      <c r="E910" s="26"/>
      <c r="F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  <c r="AP910" s="27"/>
    </row>
    <row r="911" spans="1:42" ht="13" x14ac:dyDescent="0.15">
      <c r="A911" s="26"/>
      <c r="B911" s="26"/>
      <c r="C911" s="26"/>
      <c r="D911" s="26"/>
      <c r="E911" s="26"/>
      <c r="F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  <c r="AP911" s="27"/>
    </row>
    <row r="912" spans="1:42" ht="13" x14ac:dyDescent="0.15">
      <c r="A912" s="26"/>
      <c r="B912" s="26"/>
      <c r="C912" s="26"/>
      <c r="D912" s="26"/>
      <c r="E912" s="26"/>
      <c r="F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  <c r="AP912" s="27"/>
    </row>
    <row r="913" spans="1:42" ht="13" x14ac:dyDescent="0.15">
      <c r="A913" s="26"/>
      <c r="B913" s="26"/>
      <c r="C913" s="26"/>
      <c r="D913" s="26"/>
      <c r="E913" s="26"/>
      <c r="F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  <c r="AP913" s="27"/>
    </row>
    <row r="914" spans="1:42" ht="13" x14ac:dyDescent="0.15">
      <c r="A914" s="26"/>
      <c r="B914" s="26"/>
      <c r="C914" s="26"/>
      <c r="D914" s="26"/>
      <c r="E914" s="26"/>
      <c r="F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  <c r="AP914" s="27"/>
    </row>
    <row r="915" spans="1:42" ht="13" x14ac:dyDescent="0.15">
      <c r="A915" s="26"/>
      <c r="B915" s="26"/>
      <c r="C915" s="26"/>
      <c r="D915" s="26"/>
      <c r="E915" s="26"/>
      <c r="F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  <c r="AP915" s="27"/>
    </row>
    <row r="916" spans="1:42" ht="13" x14ac:dyDescent="0.15">
      <c r="A916" s="26"/>
      <c r="B916" s="26"/>
      <c r="C916" s="26"/>
      <c r="D916" s="26"/>
      <c r="E916" s="26"/>
      <c r="F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  <c r="AP916" s="27"/>
    </row>
    <row r="917" spans="1:42" ht="13" x14ac:dyDescent="0.15">
      <c r="A917" s="26"/>
      <c r="B917" s="26"/>
      <c r="C917" s="26"/>
      <c r="D917" s="26"/>
      <c r="E917" s="26"/>
      <c r="F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  <c r="AP917" s="27"/>
    </row>
    <row r="918" spans="1:42" ht="13" x14ac:dyDescent="0.15">
      <c r="A918" s="26"/>
      <c r="B918" s="26"/>
      <c r="C918" s="26"/>
      <c r="D918" s="26"/>
      <c r="E918" s="26"/>
      <c r="F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  <c r="AP918" s="27"/>
    </row>
    <row r="919" spans="1:42" ht="13" x14ac:dyDescent="0.15">
      <c r="A919" s="26"/>
      <c r="B919" s="26"/>
      <c r="C919" s="26"/>
      <c r="D919" s="26"/>
      <c r="E919" s="26"/>
      <c r="F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  <c r="AP919" s="27"/>
    </row>
    <row r="920" spans="1:42" ht="13" x14ac:dyDescent="0.15">
      <c r="A920" s="26"/>
      <c r="B920" s="26"/>
      <c r="C920" s="26"/>
      <c r="D920" s="26"/>
      <c r="E920" s="26"/>
      <c r="F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  <c r="AP920" s="27"/>
    </row>
    <row r="921" spans="1:42" ht="13" x14ac:dyDescent="0.15">
      <c r="A921" s="26"/>
      <c r="B921" s="26"/>
      <c r="C921" s="26"/>
      <c r="D921" s="26"/>
      <c r="E921" s="26"/>
      <c r="F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  <c r="AP921" s="27"/>
    </row>
    <row r="922" spans="1:42" ht="13" x14ac:dyDescent="0.15">
      <c r="A922" s="26"/>
      <c r="B922" s="26"/>
      <c r="C922" s="26"/>
      <c r="D922" s="26"/>
      <c r="E922" s="26"/>
      <c r="F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  <c r="AP922" s="27"/>
    </row>
    <row r="923" spans="1:42" ht="13" x14ac:dyDescent="0.15">
      <c r="A923" s="26"/>
      <c r="B923" s="26"/>
      <c r="C923" s="26"/>
      <c r="D923" s="26"/>
      <c r="E923" s="26"/>
      <c r="F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  <c r="AP923" s="27"/>
    </row>
    <row r="924" spans="1:42" ht="13" x14ac:dyDescent="0.15">
      <c r="A924" s="26"/>
      <c r="B924" s="26"/>
      <c r="C924" s="26"/>
      <c r="D924" s="26"/>
      <c r="E924" s="26"/>
      <c r="F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  <c r="AP924" s="27"/>
    </row>
    <row r="925" spans="1:42" ht="13" x14ac:dyDescent="0.15">
      <c r="A925" s="26"/>
      <c r="B925" s="26"/>
      <c r="C925" s="26"/>
      <c r="D925" s="26"/>
      <c r="E925" s="26"/>
      <c r="F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  <c r="AP925" s="27"/>
    </row>
    <row r="926" spans="1:42" ht="13" x14ac:dyDescent="0.15">
      <c r="A926" s="26"/>
      <c r="B926" s="26"/>
      <c r="C926" s="26"/>
      <c r="D926" s="26"/>
      <c r="E926" s="26"/>
      <c r="F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  <c r="AP926" s="27"/>
    </row>
    <row r="927" spans="1:42" ht="13" x14ac:dyDescent="0.15">
      <c r="A927" s="26"/>
      <c r="B927" s="26"/>
      <c r="C927" s="26"/>
      <c r="D927" s="26"/>
      <c r="E927" s="26"/>
      <c r="F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  <c r="AP927" s="27"/>
    </row>
    <row r="928" spans="1:42" ht="13" x14ac:dyDescent="0.15">
      <c r="A928" s="26"/>
      <c r="B928" s="26"/>
      <c r="C928" s="26"/>
      <c r="D928" s="26"/>
      <c r="E928" s="26"/>
      <c r="F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  <c r="AP928" s="27"/>
    </row>
    <row r="929" spans="1:42" ht="13" x14ac:dyDescent="0.15">
      <c r="A929" s="26"/>
      <c r="B929" s="26"/>
      <c r="C929" s="26"/>
      <c r="D929" s="26"/>
      <c r="E929" s="26"/>
      <c r="F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  <c r="AP929" s="27"/>
    </row>
    <row r="930" spans="1:42" ht="13" x14ac:dyDescent="0.15">
      <c r="A930" s="26"/>
      <c r="B930" s="26"/>
      <c r="C930" s="26"/>
      <c r="D930" s="26"/>
      <c r="E930" s="26"/>
      <c r="F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  <c r="AP930" s="27"/>
    </row>
    <row r="931" spans="1:42" ht="13" x14ac:dyDescent="0.15">
      <c r="A931" s="26"/>
      <c r="B931" s="26"/>
      <c r="C931" s="26"/>
      <c r="D931" s="26"/>
      <c r="E931" s="26"/>
      <c r="F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  <c r="AP931" s="27"/>
    </row>
    <row r="932" spans="1:42" ht="13" x14ac:dyDescent="0.15">
      <c r="A932" s="26"/>
      <c r="B932" s="26"/>
      <c r="C932" s="26"/>
      <c r="D932" s="26"/>
      <c r="E932" s="26"/>
      <c r="F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  <c r="AP932" s="27"/>
    </row>
    <row r="933" spans="1:42" ht="13" x14ac:dyDescent="0.15">
      <c r="A933" s="26"/>
      <c r="B933" s="26"/>
      <c r="C933" s="26"/>
      <c r="D933" s="26"/>
      <c r="E933" s="26"/>
      <c r="F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  <c r="AP933" s="27"/>
    </row>
    <row r="934" spans="1:42" ht="13" x14ac:dyDescent="0.15">
      <c r="A934" s="26"/>
      <c r="B934" s="26"/>
      <c r="C934" s="26"/>
      <c r="D934" s="26"/>
      <c r="E934" s="26"/>
      <c r="F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  <c r="AP934" s="27"/>
    </row>
    <row r="935" spans="1:42" ht="13" x14ac:dyDescent="0.15">
      <c r="A935" s="26"/>
      <c r="B935" s="26"/>
      <c r="C935" s="26"/>
      <c r="D935" s="26"/>
      <c r="E935" s="26"/>
      <c r="F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  <c r="AP935" s="27"/>
    </row>
    <row r="936" spans="1:42" ht="13" x14ac:dyDescent="0.15">
      <c r="A936" s="26"/>
      <c r="B936" s="26"/>
      <c r="C936" s="26"/>
      <c r="D936" s="26"/>
      <c r="E936" s="26"/>
      <c r="F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  <c r="AP936" s="27"/>
    </row>
    <row r="937" spans="1:42" ht="13" x14ac:dyDescent="0.15">
      <c r="A937" s="26"/>
      <c r="B937" s="26"/>
      <c r="C937" s="26"/>
      <c r="D937" s="26"/>
      <c r="E937" s="26"/>
      <c r="F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  <c r="AP937" s="27"/>
    </row>
    <row r="938" spans="1:42" ht="13" x14ac:dyDescent="0.15">
      <c r="A938" s="26"/>
      <c r="B938" s="26"/>
      <c r="C938" s="26"/>
      <c r="D938" s="26"/>
      <c r="E938" s="26"/>
      <c r="F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  <c r="AP938" s="27"/>
    </row>
    <row r="939" spans="1:42" ht="13" x14ac:dyDescent="0.15">
      <c r="A939" s="26"/>
      <c r="B939" s="26"/>
      <c r="C939" s="26"/>
      <c r="D939" s="26"/>
      <c r="E939" s="26"/>
      <c r="F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  <c r="AP939" s="27"/>
    </row>
    <row r="940" spans="1:42" ht="13" x14ac:dyDescent="0.15">
      <c r="A940" s="26"/>
      <c r="B940" s="26"/>
      <c r="C940" s="26"/>
      <c r="D940" s="26"/>
      <c r="E940" s="26"/>
      <c r="F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  <c r="AP940" s="27"/>
    </row>
    <row r="941" spans="1:42" ht="13" x14ac:dyDescent="0.15">
      <c r="A941" s="26"/>
      <c r="B941" s="26"/>
      <c r="C941" s="26"/>
      <c r="D941" s="26"/>
      <c r="E941" s="26"/>
      <c r="F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  <c r="AP941" s="27"/>
    </row>
    <row r="942" spans="1:42" ht="13" x14ac:dyDescent="0.15">
      <c r="A942" s="26"/>
      <c r="B942" s="26"/>
      <c r="C942" s="26"/>
      <c r="D942" s="26"/>
      <c r="E942" s="26"/>
      <c r="F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  <c r="AP942" s="27"/>
    </row>
    <row r="943" spans="1:42" ht="13" x14ac:dyDescent="0.15">
      <c r="A943" s="26"/>
      <c r="B943" s="26"/>
      <c r="C943" s="26"/>
      <c r="D943" s="26"/>
      <c r="E943" s="26"/>
      <c r="F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  <c r="AP943" s="27"/>
    </row>
    <row r="944" spans="1:42" ht="13" x14ac:dyDescent="0.15">
      <c r="A944" s="26"/>
      <c r="B944" s="26"/>
      <c r="C944" s="26"/>
      <c r="D944" s="26"/>
      <c r="E944" s="26"/>
      <c r="F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  <c r="AP944" s="27"/>
    </row>
    <row r="945" spans="1:42" ht="13" x14ac:dyDescent="0.15">
      <c r="A945" s="26"/>
      <c r="B945" s="26"/>
      <c r="C945" s="26"/>
      <c r="D945" s="26"/>
      <c r="E945" s="26"/>
      <c r="F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  <c r="AP945" s="27"/>
    </row>
    <row r="946" spans="1:42" ht="13" x14ac:dyDescent="0.15">
      <c r="A946" s="26"/>
      <c r="B946" s="26"/>
      <c r="C946" s="26"/>
      <c r="D946" s="26"/>
      <c r="E946" s="26"/>
      <c r="F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  <c r="AP946" s="27"/>
    </row>
    <row r="947" spans="1:42" ht="13" x14ac:dyDescent="0.15">
      <c r="A947" s="26"/>
      <c r="B947" s="26"/>
      <c r="C947" s="26"/>
      <c r="D947" s="26"/>
      <c r="E947" s="26"/>
      <c r="F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  <c r="AP947" s="27"/>
    </row>
    <row r="948" spans="1:42" ht="13" x14ac:dyDescent="0.15">
      <c r="A948" s="26"/>
      <c r="B948" s="26"/>
      <c r="C948" s="26"/>
      <c r="D948" s="26"/>
      <c r="E948" s="26"/>
      <c r="F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  <c r="AP948" s="27"/>
    </row>
    <row r="949" spans="1:42" ht="13" x14ac:dyDescent="0.15">
      <c r="A949" s="26"/>
      <c r="B949" s="26"/>
      <c r="C949" s="26"/>
      <c r="D949" s="26"/>
      <c r="E949" s="26"/>
      <c r="F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  <c r="AP949" s="27"/>
    </row>
    <row r="950" spans="1:42" ht="13" x14ac:dyDescent="0.15">
      <c r="A950" s="26"/>
      <c r="B950" s="26"/>
      <c r="C950" s="26"/>
      <c r="D950" s="26"/>
      <c r="E950" s="26"/>
      <c r="F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</row>
    <row r="951" spans="1:42" ht="13" x14ac:dyDescent="0.15">
      <c r="A951" s="26"/>
      <c r="B951" s="26"/>
      <c r="C951" s="26"/>
      <c r="D951" s="26"/>
      <c r="E951" s="26"/>
      <c r="F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</row>
    <row r="952" spans="1:42" ht="13" x14ac:dyDescent="0.15">
      <c r="A952" s="26"/>
      <c r="B952" s="26"/>
      <c r="C952" s="26"/>
      <c r="D952" s="26"/>
      <c r="E952" s="26"/>
      <c r="F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</row>
    <row r="953" spans="1:42" ht="13" x14ac:dyDescent="0.15">
      <c r="A953" s="26"/>
      <c r="B953" s="26"/>
      <c r="C953" s="26"/>
      <c r="D953" s="26"/>
      <c r="E953" s="26"/>
      <c r="F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</row>
    <row r="954" spans="1:42" ht="13" x14ac:dyDescent="0.15">
      <c r="A954" s="26"/>
      <c r="B954" s="26"/>
      <c r="C954" s="26"/>
      <c r="D954" s="26"/>
      <c r="E954" s="26"/>
      <c r="F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</row>
    <row r="955" spans="1:42" ht="13" x14ac:dyDescent="0.15">
      <c r="A955" s="26"/>
      <c r="B955" s="26"/>
      <c r="C955" s="26"/>
      <c r="D955" s="26"/>
      <c r="E955" s="26"/>
      <c r="F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</row>
    <row r="956" spans="1:42" ht="13" x14ac:dyDescent="0.15">
      <c r="A956" s="26"/>
      <c r="B956" s="26"/>
      <c r="C956" s="26"/>
      <c r="D956" s="26"/>
      <c r="E956" s="26"/>
      <c r="F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</row>
    <row r="957" spans="1:42" ht="13" x14ac:dyDescent="0.15">
      <c r="A957" s="26"/>
      <c r="B957" s="26"/>
      <c r="C957" s="26"/>
      <c r="D957" s="26"/>
      <c r="E957" s="26"/>
      <c r="F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</row>
    <row r="958" spans="1:42" ht="13" x14ac:dyDescent="0.15">
      <c r="A958" s="26"/>
      <c r="B958" s="26"/>
      <c r="C958" s="26"/>
      <c r="D958" s="26"/>
      <c r="E958" s="26"/>
      <c r="F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</row>
    <row r="959" spans="1:42" ht="13" x14ac:dyDescent="0.15">
      <c r="A959" s="26"/>
      <c r="B959" s="26"/>
      <c r="C959" s="26"/>
      <c r="D959" s="26"/>
      <c r="E959" s="26"/>
      <c r="F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</row>
    <row r="960" spans="1:42" ht="13" x14ac:dyDescent="0.15">
      <c r="A960" s="26"/>
      <c r="B960" s="26"/>
      <c r="C960" s="26"/>
      <c r="D960" s="26"/>
      <c r="E960" s="26"/>
      <c r="F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</row>
    <row r="961" spans="1:42" ht="13" x14ac:dyDescent="0.15">
      <c r="A961" s="26"/>
      <c r="B961" s="26"/>
      <c r="C961" s="26"/>
      <c r="D961" s="26"/>
      <c r="E961" s="26"/>
      <c r="F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</row>
    <row r="962" spans="1:42" ht="13" x14ac:dyDescent="0.15">
      <c r="A962" s="26"/>
      <c r="B962" s="26"/>
      <c r="C962" s="26"/>
      <c r="D962" s="26"/>
      <c r="E962" s="26"/>
      <c r="F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</row>
    <row r="963" spans="1:42" ht="13" x14ac:dyDescent="0.15">
      <c r="A963" s="26"/>
      <c r="B963" s="26"/>
      <c r="C963" s="26"/>
      <c r="D963" s="26"/>
      <c r="E963" s="26"/>
      <c r="F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</row>
    <row r="964" spans="1:42" ht="13" x14ac:dyDescent="0.15">
      <c r="A964" s="26"/>
      <c r="B964" s="26"/>
      <c r="C964" s="26"/>
      <c r="D964" s="26"/>
      <c r="E964" s="26"/>
      <c r="F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</row>
    <row r="965" spans="1:42" ht="13" x14ac:dyDescent="0.15">
      <c r="A965" s="26"/>
      <c r="B965" s="26"/>
      <c r="C965" s="26"/>
      <c r="D965" s="26"/>
      <c r="E965" s="26"/>
      <c r="F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</row>
    <row r="966" spans="1:42" ht="13" x14ac:dyDescent="0.15">
      <c r="A966" s="26"/>
      <c r="B966" s="26"/>
      <c r="C966" s="26"/>
      <c r="D966" s="26"/>
      <c r="E966" s="26"/>
      <c r="F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</row>
    <row r="967" spans="1:42" ht="13" x14ac:dyDescent="0.15">
      <c r="A967" s="26"/>
      <c r="B967" s="26"/>
      <c r="C967" s="26"/>
      <c r="D967" s="26"/>
      <c r="E967" s="26"/>
      <c r="F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</row>
    <row r="968" spans="1:42" ht="13" x14ac:dyDescent="0.15">
      <c r="A968" s="26"/>
      <c r="B968" s="26"/>
      <c r="C968" s="26"/>
      <c r="D968" s="26"/>
      <c r="E968" s="26"/>
      <c r="F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</row>
    <row r="969" spans="1:42" ht="13" x14ac:dyDescent="0.15">
      <c r="A969" s="26"/>
      <c r="B969" s="26"/>
      <c r="C969" s="26"/>
      <c r="D969" s="26"/>
      <c r="E969" s="26"/>
      <c r="F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</row>
    <row r="970" spans="1:42" ht="13" x14ac:dyDescent="0.15">
      <c r="A970" s="26"/>
      <c r="B970" s="26"/>
      <c r="C970" s="26"/>
      <c r="D970" s="26"/>
      <c r="E970" s="26"/>
      <c r="F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</row>
    <row r="971" spans="1:42" ht="13" x14ac:dyDescent="0.15">
      <c r="A971" s="26"/>
      <c r="B971" s="26"/>
      <c r="C971" s="26"/>
      <c r="D971" s="26"/>
      <c r="E971" s="26"/>
      <c r="F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</row>
    <row r="972" spans="1:42" ht="13" x14ac:dyDescent="0.15">
      <c r="A972" s="26"/>
      <c r="B972" s="26"/>
      <c r="C972" s="26"/>
      <c r="D972" s="26"/>
      <c r="E972" s="26"/>
      <c r="F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</row>
    <row r="973" spans="1:42" ht="13" x14ac:dyDescent="0.15">
      <c r="A973" s="26"/>
      <c r="B973" s="26"/>
      <c r="C973" s="26"/>
      <c r="D973" s="26"/>
      <c r="E973" s="26"/>
      <c r="F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</row>
    <row r="974" spans="1:42" ht="13" x14ac:dyDescent="0.15">
      <c r="A974" s="26"/>
      <c r="B974" s="26"/>
      <c r="C974" s="26"/>
      <c r="D974" s="26"/>
      <c r="E974" s="26"/>
      <c r="F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</row>
    <row r="975" spans="1:42" ht="13" x14ac:dyDescent="0.15">
      <c r="A975" s="26"/>
      <c r="B975" s="26"/>
      <c r="C975" s="26"/>
      <c r="D975" s="26"/>
      <c r="E975" s="26"/>
      <c r="F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</row>
    <row r="976" spans="1:42" ht="13" x14ac:dyDescent="0.15">
      <c r="A976" s="26"/>
      <c r="B976" s="26"/>
      <c r="C976" s="26"/>
      <c r="D976" s="26"/>
      <c r="E976" s="26"/>
      <c r="F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</row>
    <row r="977" spans="1:42" ht="13" x14ac:dyDescent="0.15">
      <c r="A977" s="26"/>
      <c r="B977" s="26"/>
      <c r="C977" s="26"/>
      <c r="D977" s="26"/>
      <c r="E977" s="26"/>
      <c r="F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</row>
    <row r="978" spans="1:42" ht="13" x14ac:dyDescent="0.15">
      <c r="A978" s="26"/>
      <c r="B978" s="26"/>
      <c r="C978" s="26"/>
      <c r="D978" s="26"/>
      <c r="E978" s="26"/>
      <c r="F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</row>
    <row r="979" spans="1:42" ht="13" x14ac:dyDescent="0.15">
      <c r="A979" s="26"/>
      <c r="B979" s="26"/>
      <c r="C979" s="26"/>
      <c r="D979" s="26"/>
      <c r="E979" s="26"/>
      <c r="F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</row>
    <row r="980" spans="1:42" ht="13" x14ac:dyDescent="0.15">
      <c r="A980" s="26"/>
      <c r="B980" s="26"/>
      <c r="C980" s="26"/>
      <c r="D980" s="26"/>
      <c r="E980" s="26"/>
      <c r="F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</row>
    <row r="981" spans="1:42" ht="13" x14ac:dyDescent="0.15">
      <c r="A981" s="26"/>
      <c r="B981" s="26"/>
      <c r="C981" s="26"/>
      <c r="D981" s="26"/>
      <c r="E981" s="26"/>
      <c r="F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</row>
    <row r="982" spans="1:42" ht="13" x14ac:dyDescent="0.15">
      <c r="A982" s="26"/>
      <c r="B982" s="26"/>
      <c r="C982" s="26"/>
      <c r="D982" s="26"/>
      <c r="E982" s="26"/>
      <c r="F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</row>
    <row r="983" spans="1:42" ht="13" x14ac:dyDescent="0.15">
      <c r="A983" s="26"/>
      <c r="B983" s="26"/>
      <c r="C983" s="26"/>
      <c r="D983" s="26"/>
      <c r="E983" s="26"/>
      <c r="F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</row>
    <row r="984" spans="1:42" ht="13" x14ac:dyDescent="0.15">
      <c r="A984" s="26"/>
      <c r="B984" s="26"/>
      <c r="C984" s="26"/>
      <c r="D984" s="26"/>
      <c r="E984" s="26"/>
      <c r="F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</row>
    <row r="985" spans="1:42" ht="13" x14ac:dyDescent="0.15">
      <c r="A985" s="26"/>
      <c r="B985" s="26"/>
      <c r="C985" s="26"/>
      <c r="D985" s="26"/>
      <c r="E985" s="26"/>
      <c r="F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</row>
    <row r="986" spans="1:42" ht="13" x14ac:dyDescent="0.15">
      <c r="A986" s="26"/>
      <c r="B986" s="26"/>
      <c r="C986" s="26"/>
      <c r="D986" s="26"/>
      <c r="E986" s="26"/>
      <c r="F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</row>
    <row r="987" spans="1:42" ht="13" x14ac:dyDescent="0.15">
      <c r="A987" s="26"/>
      <c r="B987" s="26"/>
      <c r="C987" s="26"/>
      <c r="D987" s="26"/>
      <c r="E987" s="26"/>
      <c r="F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</row>
    <row r="988" spans="1:42" ht="13" x14ac:dyDescent="0.15">
      <c r="A988" s="26"/>
      <c r="B988" s="26"/>
      <c r="C988" s="26"/>
      <c r="D988" s="26"/>
      <c r="E988" s="26"/>
      <c r="F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</row>
    <row r="989" spans="1:42" ht="13" x14ac:dyDescent="0.15">
      <c r="A989" s="26"/>
      <c r="B989" s="26"/>
      <c r="C989" s="26"/>
      <c r="D989" s="26"/>
      <c r="E989" s="26"/>
      <c r="F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</row>
    <row r="990" spans="1:42" ht="13" x14ac:dyDescent="0.15">
      <c r="A990" s="26"/>
      <c r="B990" s="26"/>
      <c r="C990" s="26"/>
      <c r="D990" s="26"/>
      <c r="E990" s="26"/>
      <c r="F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</row>
    <row r="991" spans="1:42" ht="13" x14ac:dyDescent="0.15">
      <c r="A991" s="26"/>
      <c r="B991" s="26"/>
      <c r="C991" s="26"/>
      <c r="D991" s="26"/>
      <c r="E991" s="26"/>
      <c r="F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</row>
    <row r="992" spans="1:42" ht="13" x14ac:dyDescent="0.15">
      <c r="A992" s="26"/>
      <c r="B992" s="26"/>
      <c r="C992" s="26"/>
      <c r="D992" s="26"/>
      <c r="E992" s="26"/>
      <c r="F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</row>
    <row r="993" spans="1:42" ht="13" x14ac:dyDescent="0.15">
      <c r="A993" s="26"/>
      <c r="B993" s="26"/>
      <c r="C993" s="26"/>
      <c r="D993" s="26"/>
      <c r="E993" s="26"/>
      <c r="F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</row>
    <row r="994" spans="1:42" ht="13" x14ac:dyDescent="0.15">
      <c r="A994" s="26"/>
      <c r="B994" s="26"/>
      <c r="C994" s="26"/>
      <c r="D994" s="26"/>
      <c r="E994" s="26"/>
      <c r="F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  <c r="AN994" s="27"/>
      <c r="AO994" s="27"/>
      <c r="AP994" s="27"/>
    </row>
    <row r="995" spans="1:42" ht="13" x14ac:dyDescent="0.15">
      <c r="A995" s="26"/>
      <c r="B995" s="26"/>
      <c r="C995" s="26"/>
      <c r="D995" s="26"/>
      <c r="E995" s="26"/>
      <c r="F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  <c r="AN995" s="27"/>
      <c r="AO995" s="27"/>
      <c r="AP995" s="27"/>
    </row>
    <row r="996" spans="1:42" ht="13" x14ac:dyDescent="0.15">
      <c r="A996" s="26"/>
      <c r="B996" s="26"/>
      <c r="C996" s="26"/>
      <c r="D996" s="26"/>
      <c r="E996" s="26"/>
      <c r="F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  <c r="AN996" s="27"/>
      <c r="AO996" s="27"/>
      <c r="AP996" s="27"/>
    </row>
    <row r="997" spans="1:42" ht="13" x14ac:dyDescent="0.15">
      <c r="A997" s="26"/>
      <c r="B997" s="26"/>
      <c r="C997" s="26"/>
      <c r="D997" s="26"/>
      <c r="E997" s="26"/>
      <c r="F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  <c r="AN997" s="27"/>
      <c r="AO997" s="27"/>
      <c r="AP997" s="27"/>
    </row>
    <row r="998" spans="1:42" ht="13" x14ac:dyDescent="0.15">
      <c r="A998" s="26"/>
      <c r="B998" s="26"/>
      <c r="C998" s="26"/>
      <c r="D998" s="26"/>
      <c r="E998" s="26"/>
      <c r="F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  <c r="AN998" s="27"/>
      <c r="AO998" s="27"/>
      <c r="AP998" s="27"/>
    </row>
    <row r="999" spans="1:42" ht="13" x14ac:dyDescent="0.15">
      <c r="A999" s="26"/>
      <c r="B999" s="26"/>
      <c r="C999" s="26"/>
      <c r="D999" s="26"/>
      <c r="E999" s="26"/>
      <c r="F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  <c r="AN999" s="27"/>
      <c r="AO999" s="27"/>
      <c r="AP999" s="27"/>
    </row>
    <row r="1000" spans="1:42" ht="13" x14ac:dyDescent="0.15">
      <c r="A1000" s="26"/>
      <c r="B1000" s="26"/>
      <c r="C1000" s="26"/>
      <c r="D1000" s="26"/>
      <c r="E1000" s="26"/>
      <c r="F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  <c r="AN1000" s="27"/>
      <c r="AO1000" s="27"/>
      <c r="AP1000" s="27"/>
    </row>
  </sheetData>
  <mergeCells count="1">
    <mergeCell ref="B2:F2"/>
  </mergeCells>
  <dataValidations count="2">
    <dataValidation type="list" allowBlank="1" showErrorMessage="1" sqref="C4:C50" xr:uid="{00000000-0002-0000-0200-000000000000}">
      <formula1>"Corriente,No corriente"</formula1>
    </dataValidation>
    <dataValidation type="list" allowBlank="1" showErrorMessage="1" sqref="D4:D50" xr:uid="{00000000-0002-0000-0200-000001000000}">
      <formula1>X4:AH4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2000000}">
          <x14:formula1>
            <xm:f>'TASA DE CAMBIO'!$C$2:$C$15</xm:f>
          </x14:formula1>
          <xm:sqref>E4:E50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I1000"/>
  <sheetViews>
    <sheetView showGridLines="0" workbookViewId="0"/>
  </sheetViews>
  <sheetFormatPr baseColWidth="10" defaultColWidth="12.6640625" defaultRowHeight="15.75" customHeight="1" x14ac:dyDescent="0.15"/>
  <cols>
    <col min="1" max="1" width="4" customWidth="1"/>
    <col min="2" max="2" width="26.33203125" customWidth="1"/>
    <col min="3" max="3" width="22" customWidth="1"/>
    <col min="4" max="4" width="34.83203125" customWidth="1"/>
    <col min="14" max="35" width="12.6640625" hidden="1"/>
  </cols>
  <sheetData>
    <row r="1" spans="1:35" ht="15.75" customHeight="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x14ac:dyDescent="0.2">
      <c r="A2" s="26"/>
      <c r="B2" s="85" t="s">
        <v>114</v>
      </c>
      <c r="C2" s="83"/>
      <c r="D2" s="83"/>
      <c r="E2" s="83"/>
      <c r="F2" s="84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15.75" customHeight="1" x14ac:dyDescent="0.15">
      <c r="A3" s="26"/>
      <c r="B3" s="46" t="s">
        <v>108</v>
      </c>
      <c r="C3" s="47" t="s">
        <v>109</v>
      </c>
      <c r="D3" s="47" t="s">
        <v>36</v>
      </c>
      <c r="E3" s="47" t="s">
        <v>110</v>
      </c>
      <c r="F3" s="48" t="s">
        <v>111</v>
      </c>
      <c r="H3" s="26"/>
      <c r="I3" s="26"/>
      <c r="J3" s="26"/>
      <c r="K3" s="26"/>
      <c r="L3" s="26"/>
      <c r="M3" s="26"/>
      <c r="N3" s="26" t="s">
        <v>112</v>
      </c>
      <c r="O3" s="26" t="s">
        <v>113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ht="15.75" customHeight="1" x14ac:dyDescent="0.15">
      <c r="A4" s="26"/>
      <c r="B4" s="31"/>
      <c r="C4" s="32"/>
      <c r="D4" s="38"/>
      <c r="E4" s="33"/>
      <c r="F4" s="49"/>
      <c r="H4" s="26"/>
      <c r="I4" s="26"/>
      <c r="J4" s="26"/>
      <c r="K4" s="26"/>
      <c r="L4" s="26"/>
      <c r="M4" s="26"/>
      <c r="N4" s="35" t="str">
        <f>IFERROR(IF(F4&gt;0,VLOOKUP(P4,'TASA DE CAMBIO'!A:B,2,0),""),"")</f>
        <v/>
      </c>
      <c r="O4" s="26" t="str">
        <f t="shared" ref="O4:O50" si="0">IF(F4&gt;0,F4*N4,"")</f>
        <v/>
      </c>
      <c r="P4" s="36" t="str">
        <f>IF(F4&gt;0,CONCATENATE(E4,PATRIMONIO!$C$2),"")</f>
        <v/>
      </c>
      <c r="Q4" s="27" t="str">
        <f>IF(C4="Corriente",PATRIMONIO!$B$8,IF(C4="No corriente",PATRIMONIO!$B$22,""))</f>
        <v/>
      </c>
      <c r="R4" s="27" t="str">
        <f>IF(C4="Corriente",PATRIMONIO!$B$9,IF(C4="No corriente",PATRIMONIO!$B$23,""))</f>
        <v/>
      </c>
      <c r="S4" s="27" t="str">
        <f>IF(C4="Corriente",PATRIMONIO!$B$10,IF(C4="No corriente",PATRIMONIO!$B$24,""))</f>
        <v/>
      </c>
      <c r="T4" s="27" t="str">
        <f>IF(C4="Corriente",PATRIMONIO!$B$11,IF(C4="No corriente",PATRIMONIO!$B$25,""))</f>
        <v/>
      </c>
      <c r="U4" s="27" t="str">
        <f>IF(C4="Corriente",PATRIMONIO!$B$12,IF(C4="No corriente",PATRIMONIO!$B$26,""))</f>
        <v/>
      </c>
      <c r="V4" s="27" t="str">
        <f>IF(C4="Corriente",PATRIMONIO!$B$13,IF(C4="No corriente",PATRIMONIO!$B$27,""))</f>
        <v/>
      </c>
      <c r="W4" s="27" t="str">
        <f>IF(C4="Corriente",PATRIMONIO!$B$14,IF(C4="No corriente",PATRIMONIO!$B$28,""))</f>
        <v/>
      </c>
      <c r="X4" s="27" t="str">
        <f>IF(C4="Corriente",PATRIMONIO!$B$15,IF(C4="No corriente",PATRIMONIO!$B$29,""))</f>
        <v/>
      </c>
      <c r="Y4" s="27" t="str">
        <f>IF(C4="Corriente",PATRIMONIO!$B$16,IF(C4="No corriente",PATRIMONIO!$B$30,""))</f>
        <v/>
      </c>
      <c r="Z4" s="27" t="str">
        <f>IF(C4="Corriente",PATRIMONIO!$B$17,IF(C4="No corriente",PATRIMONIO!$B$31,""))</f>
        <v/>
      </c>
      <c r="AA4" s="36" t="str">
        <f>IF(C4="Corriente",PATRIMONIO!$B$18,IF(C4="No corriente",PATRIMONIO!$B$32,""))</f>
        <v/>
      </c>
      <c r="AB4" s="27" t="str">
        <f>IF(C4="Corriente",PATRIMONIO!$E$8,IF(C4="No corriente",PATRIMONIO!$E$17,""))</f>
        <v/>
      </c>
      <c r="AC4" s="27" t="str">
        <f>IF(C4="Corriente",PATRIMONIO!$E$9,IF(C4="No corriente",PATRIMONIO!$E$18,""))</f>
        <v/>
      </c>
      <c r="AD4" s="27" t="str">
        <f>IF(C4="Corriente",PATRIMONIO!$E$10,IF(C4="No corriente",PATRIMONIO!$E$19,""))</f>
        <v/>
      </c>
      <c r="AE4" s="27" t="str">
        <f>IF(C4="Corriente",PATRIMONIO!$E$11,IF(C4="No corriente",PATRIMONIO!$E$20,""))</f>
        <v/>
      </c>
      <c r="AF4" s="36" t="str">
        <f>IF(C4="Corriente",PATRIMONIO!$E$12,IF(C4="No corriente",PATRIMONIO!$E$21,""))</f>
        <v/>
      </c>
      <c r="AG4" s="27" t="str">
        <f>IF(C4="Corriente",PATRIMONIO!$E$13,IF(C4="No corriente",PATRIMONIO!$E$22,""))</f>
        <v/>
      </c>
      <c r="AH4" s="27" t="str">
        <f>IF(C4="Corriente","",IF(C4="No corriente",PATRIMONIO!$E$24,""))</f>
        <v/>
      </c>
      <c r="AI4" s="27"/>
    </row>
    <row r="5" spans="1:35" ht="15.75" customHeight="1" x14ac:dyDescent="0.15">
      <c r="A5" s="26"/>
      <c r="B5" s="37"/>
      <c r="C5" s="38"/>
      <c r="D5" s="38"/>
      <c r="E5" s="39"/>
      <c r="F5" s="50"/>
      <c r="H5" s="26"/>
      <c r="I5" s="26"/>
      <c r="J5" s="26"/>
      <c r="K5" s="26"/>
      <c r="L5" s="26"/>
      <c r="M5" s="26"/>
      <c r="N5" s="35" t="str">
        <f>IFERROR(IF(F5&gt;0,VLOOKUP(P5,'TASA DE CAMBIO'!A:B,2,0),""),"")</f>
        <v/>
      </c>
      <c r="O5" s="26" t="str">
        <f t="shared" si="0"/>
        <v/>
      </c>
      <c r="P5" s="36" t="str">
        <f>IF(F5&gt;0,CONCATENATE(E5,PATRIMONIO!$C$2),"")</f>
        <v/>
      </c>
      <c r="Q5" s="27" t="str">
        <f>IF(C5="Corriente",PATRIMONIO!$B$8,IF(C5="No corriente",PATRIMONIO!$B$22,""))</f>
        <v/>
      </c>
      <c r="R5" s="27" t="str">
        <f>IF(C5="Corriente",PATRIMONIO!$B$9,IF(C5="No corriente",PATRIMONIO!$B$23,""))</f>
        <v/>
      </c>
      <c r="S5" s="27" t="str">
        <f>IF(C5="Corriente",PATRIMONIO!$B$10,IF(C5="No corriente",PATRIMONIO!$B$24,""))</f>
        <v/>
      </c>
      <c r="T5" s="27" t="str">
        <f>IF(C5="Corriente",PATRIMONIO!$B$11,IF(C5="No corriente",PATRIMONIO!$B$25,""))</f>
        <v/>
      </c>
      <c r="U5" s="27" t="str">
        <f>IF(C5="Corriente",PATRIMONIO!$B$12,IF(C5="No corriente",PATRIMONIO!$B$26,""))</f>
        <v/>
      </c>
      <c r="V5" s="27" t="str">
        <f>IF(C5="Corriente",PATRIMONIO!$B$13,IF(C5="No corriente",PATRIMONIO!$B$27,""))</f>
        <v/>
      </c>
      <c r="W5" s="27" t="str">
        <f>IF(C5="Corriente",PATRIMONIO!$B$14,IF(C5="No corriente",PATRIMONIO!$B$28,""))</f>
        <v/>
      </c>
      <c r="X5" s="27" t="str">
        <f>IF(C5="Corriente",PATRIMONIO!$B$15,IF(C5="No corriente",PATRIMONIO!$B$29,""))</f>
        <v/>
      </c>
      <c r="Y5" s="27" t="str">
        <f>IF(C5="Corriente",PATRIMONIO!$B$16,IF(C5="No corriente",PATRIMONIO!$B$30,""))</f>
        <v/>
      </c>
      <c r="Z5" s="27" t="str">
        <f>IF(C5="Corriente",PATRIMONIO!$B$17,IF(C5="No corriente",PATRIMONIO!$B$31,""))</f>
        <v/>
      </c>
      <c r="AA5" s="36" t="str">
        <f>IF(C5="Corriente",PATRIMONIO!$B$18,IF(C5="No corriente",PATRIMONIO!$B$32,""))</f>
        <v/>
      </c>
      <c r="AB5" s="27" t="str">
        <f>IF(C5="Corriente",PATRIMONIO!$E$8,IF(C5="No corriente",PATRIMONIO!$E$17,""))</f>
        <v/>
      </c>
      <c r="AC5" s="27" t="str">
        <f>IF(C5="Corriente",PATRIMONIO!$E$9,IF(C5="No corriente",PATRIMONIO!$E$18,""))</f>
        <v/>
      </c>
      <c r="AD5" s="27" t="str">
        <f>IF(C5="Corriente",PATRIMONIO!$E$10,IF(C5="No corriente",PATRIMONIO!$E$19,""))</f>
        <v/>
      </c>
      <c r="AE5" s="27" t="str">
        <f>IF(C5="Corriente",PATRIMONIO!$E$11,IF(C5="No corriente",PATRIMONIO!$E$20,""))</f>
        <v/>
      </c>
      <c r="AF5" s="36" t="str">
        <f>IF(C5="Corriente",PATRIMONIO!$E$12,IF(C5="No corriente",PATRIMONIO!$E$21,""))</f>
        <v/>
      </c>
      <c r="AG5" s="27" t="str">
        <f>IF(C5="Corriente",PATRIMONIO!$E$13,IF(C5="No corriente",PATRIMONIO!$E$22,""))</f>
        <v/>
      </c>
      <c r="AH5" s="27" t="str">
        <f>IF(C5="Corriente","",IF(C5="No corriente",PATRIMONIO!$E$24,""))</f>
        <v/>
      </c>
      <c r="AI5" s="27"/>
    </row>
    <row r="6" spans="1:35" ht="15.75" customHeight="1" x14ac:dyDescent="0.15">
      <c r="A6" s="26"/>
      <c r="B6" s="37"/>
      <c r="C6" s="38"/>
      <c r="D6" s="38"/>
      <c r="E6" s="39"/>
      <c r="F6" s="50"/>
      <c r="H6" s="26"/>
      <c r="I6" s="26"/>
      <c r="J6" s="26"/>
      <c r="K6" s="26"/>
      <c r="L6" s="26"/>
      <c r="M6" s="26"/>
      <c r="N6" s="35" t="str">
        <f>IFERROR(IF(F6&gt;0,VLOOKUP(P6,'TASA DE CAMBIO'!A:B,2,0),""),"")</f>
        <v/>
      </c>
      <c r="O6" s="41" t="str">
        <f t="shared" si="0"/>
        <v/>
      </c>
      <c r="P6" s="36" t="str">
        <f>IF(F6&gt;0,CONCATENATE(E6,PATRIMONIO!$C$2),"")</f>
        <v/>
      </c>
      <c r="Q6" s="27" t="str">
        <f>IF(C6="Corriente",PATRIMONIO!$B$8,IF(C6="No corriente",PATRIMONIO!$B$22,""))</f>
        <v/>
      </c>
      <c r="R6" s="27" t="str">
        <f>IF(C6="Corriente",PATRIMONIO!$B$9,IF(C6="No corriente",PATRIMONIO!$B$23,""))</f>
        <v/>
      </c>
      <c r="S6" s="27" t="str">
        <f>IF(C6="Corriente",PATRIMONIO!$B$10,IF(C6="No corriente",PATRIMONIO!$B$24,""))</f>
        <v/>
      </c>
      <c r="T6" s="27" t="str">
        <f>IF(C6="Corriente",PATRIMONIO!$B$11,IF(C6="No corriente",PATRIMONIO!$B$25,""))</f>
        <v/>
      </c>
      <c r="U6" s="27" t="str">
        <f>IF(C6="Corriente",PATRIMONIO!$B$12,IF(C6="No corriente",PATRIMONIO!$B$26,""))</f>
        <v/>
      </c>
      <c r="V6" s="27" t="str">
        <f>IF(C6="Corriente",PATRIMONIO!$B$13,IF(C6="No corriente",PATRIMONIO!$B$27,""))</f>
        <v/>
      </c>
      <c r="W6" s="27" t="str">
        <f>IF(C6="Corriente",PATRIMONIO!$B$14,IF(C6="No corriente",PATRIMONIO!$B$28,""))</f>
        <v/>
      </c>
      <c r="X6" s="27" t="str">
        <f>IF(C6="Corriente",PATRIMONIO!$B$15,IF(C6="No corriente",PATRIMONIO!$B$29,""))</f>
        <v/>
      </c>
      <c r="Y6" s="27" t="str">
        <f>IF(C6="Corriente",PATRIMONIO!$B$16,IF(C6="No corriente",PATRIMONIO!$B$30,""))</f>
        <v/>
      </c>
      <c r="Z6" s="27" t="str">
        <f>IF(C6="Corriente",PATRIMONIO!$B$17,IF(C6="No corriente",PATRIMONIO!$B$31,""))</f>
        <v/>
      </c>
      <c r="AA6" s="36" t="str">
        <f>IF(C6="Corriente",PATRIMONIO!$B$18,IF(C6="No corriente",PATRIMONIO!$B$32,""))</f>
        <v/>
      </c>
      <c r="AB6" s="27" t="str">
        <f>IF(C6="Corriente",PATRIMONIO!$E$8,IF(C6="No corriente",PATRIMONIO!$E$17,""))</f>
        <v/>
      </c>
      <c r="AC6" s="27" t="str">
        <f>IF(C6="Corriente",PATRIMONIO!$E$9,IF(C6="No corriente",PATRIMONIO!$E$18,""))</f>
        <v/>
      </c>
      <c r="AD6" s="27" t="str">
        <f>IF(C6="Corriente",PATRIMONIO!$E$10,IF(C6="No corriente",PATRIMONIO!$E$19,""))</f>
        <v/>
      </c>
      <c r="AE6" s="27" t="str">
        <f>IF(C6="Corriente",PATRIMONIO!$E$11,IF(C6="No corriente",PATRIMONIO!$E$20,""))</f>
        <v/>
      </c>
      <c r="AF6" s="36" t="str">
        <f>IF(C6="Corriente",PATRIMONIO!$E$12,IF(C6="No corriente",PATRIMONIO!$E$21,""))</f>
        <v/>
      </c>
      <c r="AG6" s="27" t="str">
        <f>IF(C6="Corriente",PATRIMONIO!$E$13,IF(C6="No corriente",PATRIMONIO!$E$22,""))</f>
        <v/>
      </c>
      <c r="AH6" s="27" t="str">
        <f>IF(C6="Corriente","",IF(C6="No corriente",PATRIMONIO!$E$24,""))</f>
        <v/>
      </c>
      <c r="AI6" s="27"/>
    </row>
    <row r="7" spans="1:35" ht="15.75" customHeight="1" x14ac:dyDescent="0.15">
      <c r="A7" s="26"/>
      <c r="B7" s="37"/>
      <c r="C7" s="38"/>
      <c r="D7" s="38"/>
      <c r="E7" s="39"/>
      <c r="F7" s="50"/>
      <c r="H7" s="26"/>
      <c r="I7" s="26"/>
      <c r="J7" s="26"/>
      <c r="K7" s="26"/>
      <c r="L7" s="26"/>
      <c r="M7" s="26"/>
      <c r="N7" s="35" t="str">
        <f>IFERROR(IF(F7&gt;0,VLOOKUP(P7,'TASA DE CAMBIO'!A:B,2,0),""),"")</f>
        <v/>
      </c>
      <c r="O7" s="41" t="str">
        <f t="shared" si="0"/>
        <v/>
      </c>
      <c r="P7" s="36" t="str">
        <f>IF(F7&gt;0,CONCATENATE(E7,PATRIMONIO!$C$2),"")</f>
        <v/>
      </c>
      <c r="Q7" s="27" t="str">
        <f>IF(C7="Corriente",PATRIMONIO!$B$8,IF(C7="No corriente",PATRIMONIO!$B$22,""))</f>
        <v/>
      </c>
      <c r="R7" s="27" t="str">
        <f>IF(C7="Corriente",PATRIMONIO!$B$9,IF(C7="No corriente",PATRIMONIO!$B$23,""))</f>
        <v/>
      </c>
      <c r="S7" s="27" t="str">
        <f>IF(C7="Corriente",PATRIMONIO!$B$10,IF(C7="No corriente",PATRIMONIO!$B$24,""))</f>
        <v/>
      </c>
      <c r="T7" s="27" t="str">
        <f>IF(C7="Corriente",PATRIMONIO!$B$11,IF(C7="No corriente",PATRIMONIO!$B$25,""))</f>
        <v/>
      </c>
      <c r="U7" s="27" t="str">
        <f>IF(C7="Corriente",PATRIMONIO!$B$12,IF(C7="No corriente",PATRIMONIO!$B$26,""))</f>
        <v/>
      </c>
      <c r="V7" s="27" t="str">
        <f>IF(C7="Corriente",PATRIMONIO!$B$13,IF(C7="No corriente",PATRIMONIO!$B$27,""))</f>
        <v/>
      </c>
      <c r="W7" s="27" t="str">
        <f>IF(C7="Corriente",PATRIMONIO!$B$14,IF(C7="No corriente",PATRIMONIO!$B$28,""))</f>
        <v/>
      </c>
      <c r="X7" s="27" t="str">
        <f>IF(C7="Corriente",PATRIMONIO!$B$15,IF(C7="No corriente",PATRIMONIO!$B$29,""))</f>
        <v/>
      </c>
      <c r="Y7" s="27" t="str">
        <f>IF(C7="Corriente",PATRIMONIO!$B$16,IF(C7="No corriente",PATRIMONIO!$B$30,""))</f>
        <v/>
      </c>
      <c r="Z7" s="27" t="str">
        <f>IF(C7="Corriente",PATRIMONIO!$B$17,IF(C7="No corriente",PATRIMONIO!$B$31,""))</f>
        <v/>
      </c>
      <c r="AA7" s="36" t="str">
        <f>IF(C7="Corriente",PATRIMONIO!$B$18,IF(C7="No corriente",PATRIMONIO!$B$32,""))</f>
        <v/>
      </c>
      <c r="AB7" s="27" t="str">
        <f>IF(C7="Corriente",PATRIMONIO!$E$8,IF(C7="No corriente",PATRIMONIO!$E$17,""))</f>
        <v/>
      </c>
      <c r="AC7" s="27" t="str">
        <f>IF(C7="Corriente",PATRIMONIO!$E$9,IF(C7="No corriente",PATRIMONIO!$E$18,""))</f>
        <v/>
      </c>
      <c r="AD7" s="27" t="str">
        <f>IF(C7="Corriente",PATRIMONIO!$E$10,IF(C7="No corriente",PATRIMONIO!$E$19,""))</f>
        <v/>
      </c>
      <c r="AE7" s="27" t="str">
        <f>IF(C7="Corriente",PATRIMONIO!$E$11,IF(C7="No corriente",PATRIMONIO!$E$20,""))</f>
        <v/>
      </c>
      <c r="AF7" s="36" t="str">
        <f>IF(C7="Corriente",PATRIMONIO!$E$12,IF(C7="No corriente",PATRIMONIO!$E$21,""))</f>
        <v/>
      </c>
      <c r="AG7" s="27" t="str">
        <f>IF(C7="Corriente",PATRIMONIO!$E$13,IF(C7="No corriente",PATRIMONIO!$E$22,""))</f>
        <v/>
      </c>
      <c r="AH7" s="27" t="str">
        <f>IF(C7="Corriente","",IF(C7="No corriente",PATRIMONIO!$E$24,""))</f>
        <v/>
      </c>
      <c r="AI7" s="27"/>
    </row>
    <row r="8" spans="1:35" ht="15.75" customHeight="1" x14ac:dyDescent="0.15">
      <c r="A8" s="26"/>
      <c r="B8" s="37"/>
      <c r="C8" s="38"/>
      <c r="D8" s="38"/>
      <c r="E8" s="39"/>
      <c r="F8" s="50"/>
      <c r="H8" s="26"/>
      <c r="I8" s="26"/>
      <c r="J8" s="26"/>
      <c r="K8" s="26"/>
      <c r="L8" s="26"/>
      <c r="M8" s="26"/>
      <c r="N8" s="35" t="str">
        <f>IFERROR(IF(F8&gt;0,VLOOKUP(P8,'TASA DE CAMBIO'!A:B,2,0),""),"")</f>
        <v/>
      </c>
      <c r="O8" s="41" t="str">
        <f t="shared" si="0"/>
        <v/>
      </c>
      <c r="P8" s="36" t="str">
        <f>IF(F8&gt;0,CONCATENATE(E8,PATRIMONIO!$C$2),"")</f>
        <v/>
      </c>
      <c r="Q8" s="27" t="str">
        <f>IF(C8="Corriente",PATRIMONIO!$B$8,IF(C8="No corriente",PATRIMONIO!$B$22,""))</f>
        <v/>
      </c>
      <c r="R8" s="27" t="str">
        <f>IF(C8="Corriente",PATRIMONIO!$B$9,IF(C8="No corriente",PATRIMONIO!$B$23,""))</f>
        <v/>
      </c>
      <c r="S8" s="27" t="str">
        <f>IF(C8="Corriente",PATRIMONIO!$B$10,IF(C8="No corriente",PATRIMONIO!$B$24,""))</f>
        <v/>
      </c>
      <c r="T8" s="27" t="str">
        <f>IF(C8="Corriente",PATRIMONIO!$B$11,IF(C8="No corriente",PATRIMONIO!$B$25,""))</f>
        <v/>
      </c>
      <c r="U8" s="27" t="str">
        <f>IF(C8="Corriente",PATRIMONIO!$B$12,IF(C8="No corriente",PATRIMONIO!$B$26,""))</f>
        <v/>
      </c>
      <c r="V8" s="27" t="str">
        <f>IF(C8="Corriente",PATRIMONIO!$B$13,IF(C8="No corriente",PATRIMONIO!$B$27,""))</f>
        <v/>
      </c>
      <c r="W8" s="27" t="str">
        <f>IF(C8="Corriente",PATRIMONIO!$B$14,IF(C8="No corriente",PATRIMONIO!$B$28,""))</f>
        <v/>
      </c>
      <c r="X8" s="27" t="str">
        <f>IF(C8="Corriente",PATRIMONIO!$B$15,IF(C8="No corriente",PATRIMONIO!$B$29,""))</f>
        <v/>
      </c>
      <c r="Y8" s="27" t="str">
        <f>IF(C8="Corriente",PATRIMONIO!$B$16,IF(C8="No corriente",PATRIMONIO!$B$30,""))</f>
        <v/>
      </c>
      <c r="Z8" s="27" t="str">
        <f>IF(C8="Corriente",PATRIMONIO!$B$17,IF(C8="No corriente",PATRIMONIO!$B$31,""))</f>
        <v/>
      </c>
      <c r="AA8" s="36" t="str">
        <f>IF(C8="Corriente",PATRIMONIO!$B$18,IF(C8="No corriente",PATRIMONIO!$B$32,""))</f>
        <v/>
      </c>
      <c r="AB8" s="27" t="str">
        <f>IF(C8="Corriente",PATRIMONIO!$E$8,IF(C8="No corriente",PATRIMONIO!$E$17,""))</f>
        <v/>
      </c>
      <c r="AC8" s="27" t="str">
        <f>IF(C8="Corriente",PATRIMONIO!$E$9,IF(C8="No corriente",PATRIMONIO!$E$18,""))</f>
        <v/>
      </c>
      <c r="AD8" s="27" t="str">
        <f>IF(C8="Corriente",PATRIMONIO!$E$10,IF(C8="No corriente",PATRIMONIO!$E$19,""))</f>
        <v/>
      </c>
      <c r="AE8" s="27" t="str">
        <f>IF(C8="Corriente",PATRIMONIO!$E$11,IF(C8="No corriente",PATRIMONIO!$E$20,""))</f>
        <v/>
      </c>
      <c r="AF8" s="36" t="str">
        <f>IF(C8="Corriente",PATRIMONIO!$E$12,IF(C8="No corriente",PATRIMONIO!$E$21,""))</f>
        <v/>
      </c>
      <c r="AG8" s="27" t="str">
        <f>IF(C8="Corriente",PATRIMONIO!$E$13,IF(C8="No corriente",PATRIMONIO!$E$22,""))</f>
        <v/>
      </c>
      <c r="AH8" s="27" t="str">
        <f>IF(C8="Corriente","",IF(C8="No corriente",PATRIMONIO!$E$24,""))</f>
        <v/>
      </c>
      <c r="AI8" s="27"/>
    </row>
    <row r="9" spans="1:35" ht="15.75" customHeight="1" x14ac:dyDescent="0.15">
      <c r="A9" s="26"/>
      <c r="B9" s="37"/>
      <c r="C9" s="38"/>
      <c r="D9" s="38"/>
      <c r="E9" s="39"/>
      <c r="F9" s="50"/>
      <c r="H9" s="26"/>
      <c r="I9" s="26"/>
      <c r="J9" s="26"/>
      <c r="K9" s="26"/>
      <c r="L9" s="26"/>
      <c r="M9" s="26"/>
      <c r="N9" s="35" t="str">
        <f>IFERROR(IF(F9&gt;0,VLOOKUP(P9,'TASA DE CAMBIO'!A:B,2,0),""),"")</f>
        <v/>
      </c>
      <c r="O9" s="41" t="str">
        <f t="shared" si="0"/>
        <v/>
      </c>
      <c r="P9" s="36" t="str">
        <f>IF(F9&gt;0,CONCATENATE(E9,PATRIMONIO!$C$2),"")</f>
        <v/>
      </c>
      <c r="Q9" s="27" t="str">
        <f>IF(C9="Corriente",PATRIMONIO!$B$8,IF(C9="No corriente",PATRIMONIO!$B$22,""))</f>
        <v/>
      </c>
      <c r="R9" s="27" t="str">
        <f>IF(C9="Corriente",PATRIMONIO!$B$9,IF(C9="No corriente",PATRIMONIO!$B$23,""))</f>
        <v/>
      </c>
      <c r="S9" s="27" t="str">
        <f>IF(C9="Corriente",PATRIMONIO!$B$10,IF(C9="No corriente",PATRIMONIO!$B$24,""))</f>
        <v/>
      </c>
      <c r="T9" s="27" t="str">
        <f>IF(C9="Corriente",PATRIMONIO!$B$11,IF(C9="No corriente",PATRIMONIO!$B$25,""))</f>
        <v/>
      </c>
      <c r="U9" s="27" t="str">
        <f>IF(C9="Corriente",PATRIMONIO!$B$12,IF(C9="No corriente",PATRIMONIO!$B$26,""))</f>
        <v/>
      </c>
      <c r="V9" s="27" t="str">
        <f>IF(C9="Corriente",PATRIMONIO!$B$13,IF(C9="No corriente",PATRIMONIO!$B$27,""))</f>
        <v/>
      </c>
      <c r="W9" s="27" t="str">
        <f>IF(C9="Corriente",PATRIMONIO!$B$14,IF(C9="No corriente",PATRIMONIO!$B$28,""))</f>
        <v/>
      </c>
      <c r="X9" s="27" t="str">
        <f>IF(C9="Corriente",PATRIMONIO!$B$15,IF(C9="No corriente",PATRIMONIO!$B$29,""))</f>
        <v/>
      </c>
      <c r="Y9" s="27" t="str">
        <f>IF(C9="Corriente",PATRIMONIO!$B$16,IF(C9="No corriente",PATRIMONIO!$B$30,""))</f>
        <v/>
      </c>
      <c r="Z9" s="27" t="str">
        <f>IF(C9="Corriente",PATRIMONIO!$B$17,IF(C9="No corriente",PATRIMONIO!$B$31,""))</f>
        <v/>
      </c>
      <c r="AA9" s="36" t="str">
        <f>IF(C9="Corriente",PATRIMONIO!$B$18,IF(C9="No corriente",PATRIMONIO!$B$32,""))</f>
        <v/>
      </c>
      <c r="AB9" s="27" t="str">
        <f>IF(C9="Corriente",PATRIMONIO!$E$8,IF(C9="No corriente",PATRIMONIO!$E$17,""))</f>
        <v/>
      </c>
      <c r="AC9" s="27" t="str">
        <f>IF(C9="Corriente",PATRIMONIO!$E$9,IF(C9="No corriente",PATRIMONIO!$E$18,""))</f>
        <v/>
      </c>
      <c r="AD9" s="27" t="str">
        <f>IF(C9="Corriente",PATRIMONIO!$E$10,IF(C9="No corriente",PATRIMONIO!$E$19,""))</f>
        <v/>
      </c>
      <c r="AE9" s="27" t="str">
        <f>IF(C9="Corriente",PATRIMONIO!$E$11,IF(C9="No corriente",PATRIMONIO!$E$20,""))</f>
        <v/>
      </c>
      <c r="AF9" s="36" t="str">
        <f>IF(C9="Corriente",PATRIMONIO!$E$12,IF(C9="No corriente",PATRIMONIO!$E$21,""))</f>
        <v/>
      </c>
      <c r="AG9" s="27" t="str">
        <f>IF(C9="Corriente",PATRIMONIO!$E$13,IF(C9="No corriente",PATRIMONIO!$E$22,""))</f>
        <v/>
      </c>
      <c r="AH9" s="27" t="str">
        <f>IF(C9="Corriente","",IF(C9="No corriente",PATRIMONIO!$E$24,""))</f>
        <v/>
      </c>
      <c r="AI9" s="27"/>
    </row>
    <row r="10" spans="1:35" ht="15.75" customHeight="1" x14ac:dyDescent="0.15">
      <c r="A10" s="26"/>
      <c r="B10" s="37"/>
      <c r="C10" s="38"/>
      <c r="D10" s="38"/>
      <c r="E10" s="39"/>
      <c r="F10" s="50"/>
      <c r="H10" s="26"/>
      <c r="I10" s="26"/>
      <c r="J10" s="26"/>
      <c r="K10" s="26"/>
      <c r="L10" s="26"/>
      <c r="M10" s="26"/>
      <c r="N10" s="35" t="str">
        <f>IFERROR(IF(F10&gt;0,VLOOKUP(P10,'TASA DE CAMBIO'!A:B,2,0),""),"")</f>
        <v/>
      </c>
      <c r="O10" s="41" t="str">
        <f t="shared" si="0"/>
        <v/>
      </c>
      <c r="P10" s="36" t="str">
        <f>IF(F10&gt;0,CONCATENATE(E10,PATRIMONIO!$C$2),"")</f>
        <v/>
      </c>
      <c r="Q10" s="27" t="str">
        <f>IF(C10="Corriente",PATRIMONIO!$B$8,IF(C10="No corriente",PATRIMONIO!$B$22,""))</f>
        <v/>
      </c>
      <c r="R10" s="27" t="str">
        <f>IF(C10="Corriente",PATRIMONIO!$B$9,IF(C10="No corriente",PATRIMONIO!$B$23,""))</f>
        <v/>
      </c>
      <c r="S10" s="27" t="str">
        <f>IF(C10="Corriente",PATRIMONIO!$B$10,IF(C10="No corriente",PATRIMONIO!$B$24,""))</f>
        <v/>
      </c>
      <c r="T10" s="27" t="str">
        <f>IF(C10="Corriente",PATRIMONIO!$B$11,IF(C10="No corriente",PATRIMONIO!$B$25,""))</f>
        <v/>
      </c>
      <c r="U10" s="27" t="str">
        <f>IF(C10="Corriente",PATRIMONIO!$B$12,IF(C10="No corriente",PATRIMONIO!$B$26,""))</f>
        <v/>
      </c>
      <c r="V10" s="27" t="str">
        <f>IF(C10="Corriente",PATRIMONIO!$B$13,IF(C10="No corriente",PATRIMONIO!$B$27,""))</f>
        <v/>
      </c>
      <c r="W10" s="27" t="str">
        <f>IF(C10="Corriente",PATRIMONIO!$B$14,IF(C10="No corriente",PATRIMONIO!$B$28,""))</f>
        <v/>
      </c>
      <c r="X10" s="27" t="str">
        <f>IF(C10="Corriente",PATRIMONIO!$B$15,IF(C10="No corriente",PATRIMONIO!$B$29,""))</f>
        <v/>
      </c>
      <c r="Y10" s="27" t="str">
        <f>IF(C10="Corriente",PATRIMONIO!$B$16,IF(C10="No corriente",PATRIMONIO!$B$30,""))</f>
        <v/>
      </c>
      <c r="Z10" s="27" t="str">
        <f>IF(C10="Corriente",PATRIMONIO!$B$17,IF(C10="No corriente",PATRIMONIO!$B$31,""))</f>
        <v/>
      </c>
      <c r="AA10" s="36" t="str">
        <f>IF(C10="Corriente",PATRIMONIO!$B$18,IF(C10="No corriente",PATRIMONIO!$B$32,""))</f>
        <v/>
      </c>
      <c r="AB10" s="27" t="str">
        <f>IF(C10="Corriente",PATRIMONIO!$E$8,IF(C10="No corriente",PATRIMONIO!$E$17,""))</f>
        <v/>
      </c>
      <c r="AC10" s="27" t="str">
        <f>IF(C10="Corriente",PATRIMONIO!$E$9,IF(C10="No corriente",PATRIMONIO!$E$18,""))</f>
        <v/>
      </c>
      <c r="AD10" s="27" t="str">
        <f>IF(C10="Corriente",PATRIMONIO!$E$10,IF(C10="No corriente",PATRIMONIO!$E$19,""))</f>
        <v/>
      </c>
      <c r="AE10" s="27" t="str">
        <f>IF(C10="Corriente",PATRIMONIO!$E$11,IF(C10="No corriente",PATRIMONIO!$E$20,""))</f>
        <v/>
      </c>
      <c r="AF10" s="36" t="str">
        <f>IF(C10="Corriente",PATRIMONIO!$E$12,IF(C10="No corriente",PATRIMONIO!$E$21,""))</f>
        <v/>
      </c>
      <c r="AG10" s="27" t="str">
        <f>IF(C10="Corriente",PATRIMONIO!$E$13,IF(C10="No corriente",PATRIMONIO!$E$22,""))</f>
        <v/>
      </c>
      <c r="AH10" s="27" t="str">
        <f>IF(C10="Corriente","",IF(C10="No corriente",PATRIMONIO!$E$24,""))</f>
        <v/>
      </c>
      <c r="AI10" s="27"/>
    </row>
    <row r="11" spans="1:35" ht="15.75" customHeight="1" x14ac:dyDescent="0.15">
      <c r="A11" s="26"/>
      <c r="B11" s="37"/>
      <c r="C11" s="38"/>
      <c r="D11" s="38"/>
      <c r="E11" s="39"/>
      <c r="F11" s="50"/>
      <c r="H11" s="26"/>
      <c r="I11" s="26"/>
      <c r="J11" s="26"/>
      <c r="K11" s="26"/>
      <c r="L11" s="26"/>
      <c r="M11" s="26"/>
      <c r="N11" s="35" t="str">
        <f>IFERROR(IF(F11&gt;0,VLOOKUP(P11,'TASA DE CAMBIO'!A:B,2,0),""),"")</f>
        <v/>
      </c>
      <c r="O11" s="41" t="str">
        <f t="shared" si="0"/>
        <v/>
      </c>
      <c r="P11" s="36" t="str">
        <f>IF(F11&gt;0,CONCATENATE(E11,PATRIMONIO!$C$2),"")</f>
        <v/>
      </c>
      <c r="Q11" s="27" t="str">
        <f>IF(C11="Corriente",PATRIMONIO!$B$8,IF(C11="No corriente",PATRIMONIO!$B$22,""))</f>
        <v/>
      </c>
      <c r="R11" s="27" t="str">
        <f>IF(C11="Corriente",PATRIMONIO!$B$9,IF(C11="No corriente",PATRIMONIO!$B$23,""))</f>
        <v/>
      </c>
      <c r="S11" s="27" t="str">
        <f>IF(C11="Corriente",PATRIMONIO!$B$10,IF(C11="No corriente",PATRIMONIO!$B$24,""))</f>
        <v/>
      </c>
      <c r="T11" s="27" t="str">
        <f>IF(C11="Corriente",PATRIMONIO!$B$11,IF(C11="No corriente",PATRIMONIO!$B$25,""))</f>
        <v/>
      </c>
      <c r="U11" s="27" t="str">
        <f>IF(C11="Corriente",PATRIMONIO!$B$12,IF(C11="No corriente",PATRIMONIO!$B$26,""))</f>
        <v/>
      </c>
      <c r="V11" s="27" t="str">
        <f>IF(C11="Corriente",PATRIMONIO!$B$13,IF(C11="No corriente",PATRIMONIO!$B$27,""))</f>
        <v/>
      </c>
      <c r="W11" s="27" t="str">
        <f>IF(C11="Corriente",PATRIMONIO!$B$14,IF(C11="No corriente",PATRIMONIO!$B$28,""))</f>
        <v/>
      </c>
      <c r="X11" s="27" t="str">
        <f>IF(C11="Corriente",PATRIMONIO!$B$15,IF(C11="No corriente",PATRIMONIO!$B$29,""))</f>
        <v/>
      </c>
      <c r="Y11" s="27" t="str">
        <f>IF(C11="Corriente",PATRIMONIO!$B$16,IF(C11="No corriente",PATRIMONIO!$B$30,""))</f>
        <v/>
      </c>
      <c r="Z11" s="27" t="str">
        <f>IF(C11="Corriente",PATRIMONIO!$B$17,IF(C11="No corriente",PATRIMONIO!$B$31,""))</f>
        <v/>
      </c>
      <c r="AA11" s="36" t="str">
        <f>IF(C11="Corriente",PATRIMONIO!$B$18,IF(C11="No corriente",PATRIMONIO!$B$32,""))</f>
        <v/>
      </c>
      <c r="AB11" s="27" t="str">
        <f>IF(C11="Corriente",PATRIMONIO!$E$8,IF(C11="No corriente",PATRIMONIO!$E$17,""))</f>
        <v/>
      </c>
      <c r="AC11" s="27" t="str">
        <f>IF(C11="Corriente",PATRIMONIO!$E$9,IF(C11="No corriente",PATRIMONIO!$E$18,""))</f>
        <v/>
      </c>
      <c r="AD11" s="27" t="str">
        <f>IF(C11="Corriente",PATRIMONIO!$E$10,IF(C11="No corriente",PATRIMONIO!$E$19,""))</f>
        <v/>
      </c>
      <c r="AE11" s="27" t="str">
        <f>IF(C11="Corriente",PATRIMONIO!$E$11,IF(C11="No corriente",PATRIMONIO!$E$20,""))</f>
        <v/>
      </c>
      <c r="AF11" s="36" t="str">
        <f>IF(C11="Corriente",PATRIMONIO!$E$12,IF(C11="No corriente",PATRIMONIO!$E$21,""))</f>
        <v/>
      </c>
      <c r="AG11" s="27" t="str">
        <f>IF(C11="Corriente",PATRIMONIO!$E$13,IF(C11="No corriente",PATRIMONIO!$E$22,""))</f>
        <v/>
      </c>
      <c r="AH11" s="27" t="str">
        <f>IF(C11="Corriente","",IF(C11="No corriente",PATRIMONIO!$E$24,""))</f>
        <v/>
      </c>
      <c r="AI11" s="27"/>
    </row>
    <row r="12" spans="1:35" ht="15.75" customHeight="1" x14ac:dyDescent="0.15">
      <c r="A12" s="26"/>
      <c r="B12" s="37"/>
      <c r="C12" s="38"/>
      <c r="D12" s="38"/>
      <c r="E12" s="39"/>
      <c r="F12" s="50"/>
      <c r="H12" s="26"/>
      <c r="I12" s="26"/>
      <c r="J12" s="26"/>
      <c r="K12" s="26"/>
      <c r="L12" s="26"/>
      <c r="M12" s="26"/>
      <c r="N12" s="35" t="str">
        <f>IFERROR(IF(F12&gt;0,VLOOKUP(P12,'TASA DE CAMBIO'!A:B,2,0),""),"")</f>
        <v/>
      </c>
      <c r="O12" s="41" t="str">
        <f t="shared" si="0"/>
        <v/>
      </c>
      <c r="P12" s="36" t="str">
        <f>IF(F12&gt;0,CONCATENATE(E12,PATRIMONIO!$C$2),"")</f>
        <v/>
      </c>
      <c r="Q12" s="27" t="str">
        <f>IF(C12="Corriente",PATRIMONIO!$B$8,IF(C12="No corriente",PATRIMONIO!$B$22,""))</f>
        <v/>
      </c>
      <c r="R12" s="27" t="str">
        <f>IF(C12="Corriente",PATRIMONIO!$B$9,IF(C12="No corriente",PATRIMONIO!$B$23,""))</f>
        <v/>
      </c>
      <c r="S12" s="27" t="str">
        <f>IF(C12="Corriente",PATRIMONIO!$B$10,IF(C12="No corriente",PATRIMONIO!$B$24,""))</f>
        <v/>
      </c>
      <c r="T12" s="27" t="str">
        <f>IF(C12="Corriente",PATRIMONIO!$B$11,IF(C12="No corriente",PATRIMONIO!$B$25,""))</f>
        <v/>
      </c>
      <c r="U12" s="27" t="str">
        <f>IF(C12="Corriente",PATRIMONIO!$B$12,IF(C12="No corriente",PATRIMONIO!$B$26,""))</f>
        <v/>
      </c>
      <c r="V12" s="27" t="str">
        <f>IF(C12="Corriente",PATRIMONIO!$B$13,IF(C12="No corriente",PATRIMONIO!$B$27,""))</f>
        <v/>
      </c>
      <c r="W12" s="27" t="str">
        <f>IF(C12="Corriente",PATRIMONIO!$B$14,IF(C12="No corriente",PATRIMONIO!$B$28,""))</f>
        <v/>
      </c>
      <c r="X12" s="27" t="str">
        <f>IF(C12="Corriente",PATRIMONIO!$B$15,IF(C12="No corriente",PATRIMONIO!$B$29,""))</f>
        <v/>
      </c>
      <c r="Y12" s="27" t="str">
        <f>IF(C12="Corriente",PATRIMONIO!$B$16,IF(C12="No corriente",PATRIMONIO!$B$30,""))</f>
        <v/>
      </c>
      <c r="Z12" s="27" t="str">
        <f>IF(C12="Corriente",PATRIMONIO!$B$17,IF(C12="No corriente",PATRIMONIO!$B$31,""))</f>
        <v/>
      </c>
      <c r="AA12" s="36" t="str">
        <f>IF(C12="Corriente",PATRIMONIO!$B$18,IF(C12="No corriente",PATRIMONIO!$B$32,""))</f>
        <v/>
      </c>
      <c r="AB12" s="27" t="str">
        <f>IF(C12="Corriente",PATRIMONIO!$E$8,IF(C12="No corriente",PATRIMONIO!$E$17,""))</f>
        <v/>
      </c>
      <c r="AC12" s="27" t="str">
        <f>IF(C12="Corriente",PATRIMONIO!$E$9,IF(C12="No corriente",PATRIMONIO!$E$18,""))</f>
        <v/>
      </c>
      <c r="AD12" s="27" t="str">
        <f>IF(C12="Corriente",PATRIMONIO!$E$10,IF(C12="No corriente",PATRIMONIO!$E$19,""))</f>
        <v/>
      </c>
      <c r="AE12" s="27" t="str">
        <f>IF(C12="Corriente",PATRIMONIO!$E$11,IF(C12="No corriente",PATRIMONIO!$E$20,""))</f>
        <v/>
      </c>
      <c r="AF12" s="36" t="str">
        <f>IF(C12="Corriente",PATRIMONIO!$E$12,IF(C12="No corriente",PATRIMONIO!$E$21,""))</f>
        <v/>
      </c>
      <c r="AG12" s="27" t="str">
        <f>IF(C12="Corriente",PATRIMONIO!$E$13,IF(C12="No corriente",PATRIMONIO!$E$22,""))</f>
        <v/>
      </c>
      <c r="AH12" s="27" t="str">
        <f>IF(C12="Corriente","",IF(C12="No corriente",PATRIMONIO!$E$24,""))</f>
        <v/>
      </c>
      <c r="AI12" s="27"/>
    </row>
    <row r="13" spans="1:35" ht="15.75" customHeight="1" x14ac:dyDescent="0.15">
      <c r="A13" s="26"/>
      <c r="B13" s="37"/>
      <c r="C13" s="38"/>
      <c r="D13" s="38"/>
      <c r="E13" s="39"/>
      <c r="F13" s="50"/>
      <c r="H13" s="26"/>
      <c r="I13" s="26"/>
      <c r="J13" s="26"/>
      <c r="K13" s="26"/>
      <c r="L13" s="26"/>
      <c r="M13" s="26"/>
      <c r="N13" s="35" t="str">
        <f>IFERROR(IF(F13&gt;0,VLOOKUP(P13,'TASA DE CAMBIO'!A:B,2,0),""),"")</f>
        <v/>
      </c>
      <c r="O13" s="41" t="str">
        <f t="shared" si="0"/>
        <v/>
      </c>
      <c r="P13" s="36" t="str">
        <f>IF(F13&gt;0,CONCATENATE(E13,PATRIMONIO!$C$2),"")</f>
        <v/>
      </c>
      <c r="Q13" s="27" t="str">
        <f>IF(C13="Corriente",PATRIMONIO!$B$8,IF(C13="No corriente",PATRIMONIO!$B$22,""))</f>
        <v/>
      </c>
      <c r="R13" s="27" t="str">
        <f>IF(C13="Corriente",PATRIMONIO!$B$9,IF(C13="No corriente",PATRIMONIO!$B$23,""))</f>
        <v/>
      </c>
      <c r="S13" s="27" t="str">
        <f>IF(C13="Corriente",PATRIMONIO!$B$10,IF(C13="No corriente",PATRIMONIO!$B$24,""))</f>
        <v/>
      </c>
      <c r="T13" s="27" t="str">
        <f>IF(C13="Corriente",PATRIMONIO!$B$11,IF(C13="No corriente",PATRIMONIO!$B$25,""))</f>
        <v/>
      </c>
      <c r="U13" s="27" t="str">
        <f>IF(C13="Corriente",PATRIMONIO!$B$12,IF(C13="No corriente",PATRIMONIO!$B$26,""))</f>
        <v/>
      </c>
      <c r="V13" s="27" t="str">
        <f>IF(C13="Corriente",PATRIMONIO!$B$13,IF(C13="No corriente",PATRIMONIO!$B$27,""))</f>
        <v/>
      </c>
      <c r="W13" s="27" t="str">
        <f>IF(C13="Corriente",PATRIMONIO!$B$14,IF(C13="No corriente",PATRIMONIO!$B$28,""))</f>
        <v/>
      </c>
      <c r="X13" s="27" t="str">
        <f>IF(C13="Corriente",PATRIMONIO!$B$15,IF(C13="No corriente",PATRIMONIO!$B$29,""))</f>
        <v/>
      </c>
      <c r="Y13" s="27" t="str">
        <f>IF(C13="Corriente",PATRIMONIO!$B$16,IF(C13="No corriente",PATRIMONIO!$B$30,""))</f>
        <v/>
      </c>
      <c r="Z13" s="27" t="str">
        <f>IF(C13="Corriente",PATRIMONIO!$B$17,IF(C13="No corriente",PATRIMONIO!$B$31,""))</f>
        <v/>
      </c>
      <c r="AA13" s="36" t="str">
        <f>IF(C13="Corriente",PATRIMONIO!$B$18,IF(C13="No corriente",PATRIMONIO!$B$32,""))</f>
        <v/>
      </c>
      <c r="AB13" s="27" t="str">
        <f>IF(C13="Corriente",PATRIMONIO!$E$8,IF(C13="No corriente",PATRIMONIO!$E$17,""))</f>
        <v/>
      </c>
      <c r="AC13" s="27" t="str">
        <f>IF(C13="Corriente",PATRIMONIO!$E$9,IF(C13="No corriente",PATRIMONIO!$E$18,""))</f>
        <v/>
      </c>
      <c r="AD13" s="27" t="str">
        <f>IF(C13="Corriente",PATRIMONIO!$E$10,IF(C13="No corriente",PATRIMONIO!$E$19,""))</f>
        <v/>
      </c>
      <c r="AE13" s="27" t="str">
        <f>IF(C13="Corriente",PATRIMONIO!$E$11,IF(C13="No corriente",PATRIMONIO!$E$20,""))</f>
        <v/>
      </c>
      <c r="AF13" s="36" t="str">
        <f>IF(C13="Corriente",PATRIMONIO!$E$12,IF(C13="No corriente",PATRIMONIO!$E$21,""))</f>
        <v/>
      </c>
      <c r="AG13" s="27" t="str">
        <f>IF(C13="Corriente",PATRIMONIO!$E$13,IF(C13="No corriente",PATRIMONIO!$E$22,""))</f>
        <v/>
      </c>
      <c r="AH13" s="27" t="str">
        <f>IF(C13="Corriente","",IF(C13="No corriente",PATRIMONIO!$E$24,""))</f>
        <v/>
      </c>
      <c r="AI13" s="27"/>
    </row>
    <row r="14" spans="1:35" ht="15.75" customHeight="1" x14ac:dyDescent="0.15">
      <c r="A14" s="26"/>
      <c r="B14" s="37"/>
      <c r="C14" s="38"/>
      <c r="D14" s="38"/>
      <c r="E14" s="39"/>
      <c r="F14" s="50"/>
      <c r="H14" s="26"/>
      <c r="I14" s="26"/>
      <c r="J14" s="26"/>
      <c r="K14" s="26"/>
      <c r="L14" s="26"/>
      <c r="M14" s="26"/>
      <c r="N14" s="35" t="str">
        <f>IFERROR(IF(F14&gt;0,VLOOKUP(P14,'TASA DE CAMBIO'!A:B,2,0),""),"")</f>
        <v/>
      </c>
      <c r="O14" s="41" t="str">
        <f t="shared" si="0"/>
        <v/>
      </c>
      <c r="P14" s="36" t="str">
        <f>IF(F14&gt;0,CONCATENATE(E14,PATRIMONIO!$C$2),"")</f>
        <v/>
      </c>
      <c r="Q14" s="27" t="str">
        <f>IF(C14="Corriente",PATRIMONIO!$B$8,IF(C14="No corriente",PATRIMONIO!$B$22,""))</f>
        <v/>
      </c>
      <c r="R14" s="27" t="str">
        <f>IF(C14="Corriente",PATRIMONIO!$B$9,IF(C14="No corriente",PATRIMONIO!$B$23,""))</f>
        <v/>
      </c>
      <c r="S14" s="27" t="str">
        <f>IF(C14="Corriente",PATRIMONIO!$B$10,IF(C14="No corriente",PATRIMONIO!$B$24,""))</f>
        <v/>
      </c>
      <c r="T14" s="27" t="str">
        <f>IF(C14="Corriente",PATRIMONIO!$B$11,IF(C14="No corriente",PATRIMONIO!$B$25,""))</f>
        <v/>
      </c>
      <c r="U14" s="27" t="str">
        <f>IF(C14="Corriente",PATRIMONIO!$B$12,IF(C14="No corriente",PATRIMONIO!$B$26,""))</f>
        <v/>
      </c>
      <c r="V14" s="27" t="str">
        <f>IF(C14="Corriente",PATRIMONIO!$B$13,IF(C14="No corriente",PATRIMONIO!$B$27,""))</f>
        <v/>
      </c>
      <c r="W14" s="27" t="str">
        <f>IF(C14="Corriente",PATRIMONIO!$B$14,IF(C14="No corriente",PATRIMONIO!$B$28,""))</f>
        <v/>
      </c>
      <c r="X14" s="27" t="str">
        <f>IF(C14="Corriente",PATRIMONIO!$B$15,IF(C14="No corriente",PATRIMONIO!$B$29,""))</f>
        <v/>
      </c>
      <c r="Y14" s="27" t="str">
        <f>IF(C14="Corriente",PATRIMONIO!$B$16,IF(C14="No corriente",PATRIMONIO!$B$30,""))</f>
        <v/>
      </c>
      <c r="Z14" s="27" t="str">
        <f>IF(C14="Corriente",PATRIMONIO!$B$17,IF(C14="No corriente",PATRIMONIO!$B$31,""))</f>
        <v/>
      </c>
      <c r="AA14" s="36" t="str">
        <f>IF(C14="Corriente",PATRIMONIO!$B$18,IF(C14="No corriente",PATRIMONIO!$B$32,""))</f>
        <v/>
      </c>
      <c r="AB14" s="27" t="str">
        <f>IF(C14="Corriente",PATRIMONIO!$E$8,IF(C14="No corriente",PATRIMONIO!$E$17,""))</f>
        <v/>
      </c>
      <c r="AC14" s="27" t="str">
        <f>IF(C14="Corriente",PATRIMONIO!$E$9,IF(C14="No corriente",PATRIMONIO!$E$18,""))</f>
        <v/>
      </c>
      <c r="AD14" s="27" t="str">
        <f>IF(C14="Corriente",PATRIMONIO!$E$10,IF(C14="No corriente",PATRIMONIO!$E$19,""))</f>
        <v/>
      </c>
      <c r="AE14" s="27" t="str">
        <f>IF(C14="Corriente",PATRIMONIO!$E$11,IF(C14="No corriente",PATRIMONIO!$E$20,""))</f>
        <v/>
      </c>
      <c r="AF14" s="36" t="str">
        <f>IF(C14="Corriente",PATRIMONIO!$E$12,IF(C14="No corriente",PATRIMONIO!$E$21,""))</f>
        <v/>
      </c>
      <c r="AG14" s="27" t="str">
        <f>IF(C14="Corriente",PATRIMONIO!$E$13,IF(C14="No corriente",PATRIMONIO!$E$22,""))</f>
        <v/>
      </c>
      <c r="AH14" s="27" t="str">
        <f>IF(C14="Corriente","",IF(C14="No corriente",PATRIMONIO!$E$24,""))</f>
        <v/>
      </c>
      <c r="AI14" s="27"/>
    </row>
    <row r="15" spans="1:35" ht="15.75" customHeight="1" x14ac:dyDescent="0.15">
      <c r="A15" s="26"/>
      <c r="B15" s="37"/>
      <c r="C15" s="38"/>
      <c r="D15" s="38"/>
      <c r="E15" s="39"/>
      <c r="F15" s="50"/>
      <c r="H15" s="26"/>
      <c r="I15" s="26"/>
      <c r="J15" s="26"/>
      <c r="K15" s="26"/>
      <c r="L15" s="26"/>
      <c r="M15" s="26"/>
      <c r="N15" s="35" t="str">
        <f>IFERROR(IF(F15&gt;0,VLOOKUP(P15,'TASA DE CAMBIO'!A:B,2,0),""),"")</f>
        <v/>
      </c>
      <c r="O15" s="41" t="str">
        <f t="shared" si="0"/>
        <v/>
      </c>
      <c r="P15" s="36" t="str">
        <f>IF(F15&gt;0,CONCATENATE(E15,PATRIMONIO!$C$2),"")</f>
        <v/>
      </c>
      <c r="Q15" s="27" t="str">
        <f>IF(C15="Corriente",PATRIMONIO!$B$8,IF(C15="No corriente",PATRIMONIO!$B$22,""))</f>
        <v/>
      </c>
      <c r="R15" s="27" t="str">
        <f>IF(C15="Corriente",PATRIMONIO!$B$9,IF(C15="No corriente",PATRIMONIO!$B$23,""))</f>
        <v/>
      </c>
      <c r="S15" s="27" t="str">
        <f>IF(C15="Corriente",PATRIMONIO!$B$10,IF(C15="No corriente",PATRIMONIO!$B$24,""))</f>
        <v/>
      </c>
      <c r="T15" s="27" t="str">
        <f>IF(C15="Corriente",PATRIMONIO!$B$11,IF(C15="No corriente",PATRIMONIO!$B$25,""))</f>
        <v/>
      </c>
      <c r="U15" s="27" t="str">
        <f>IF(C15="Corriente",PATRIMONIO!$B$12,IF(C15="No corriente",PATRIMONIO!$B$26,""))</f>
        <v/>
      </c>
      <c r="V15" s="27" t="str">
        <f>IF(C15="Corriente",PATRIMONIO!$B$13,IF(C15="No corriente",PATRIMONIO!$B$27,""))</f>
        <v/>
      </c>
      <c r="W15" s="27" t="str">
        <f>IF(C15="Corriente",PATRIMONIO!$B$14,IF(C15="No corriente",PATRIMONIO!$B$28,""))</f>
        <v/>
      </c>
      <c r="X15" s="27" t="str">
        <f>IF(C15="Corriente",PATRIMONIO!$B$15,IF(C15="No corriente",PATRIMONIO!$B$29,""))</f>
        <v/>
      </c>
      <c r="Y15" s="27" t="str">
        <f>IF(C15="Corriente",PATRIMONIO!$B$16,IF(C15="No corriente",PATRIMONIO!$B$30,""))</f>
        <v/>
      </c>
      <c r="Z15" s="27" t="str">
        <f>IF(C15="Corriente",PATRIMONIO!$B$17,IF(C15="No corriente",PATRIMONIO!$B$31,""))</f>
        <v/>
      </c>
      <c r="AA15" s="36" t="str">
        <f>IF(C15="Corriente",PATRIMONIO!$B$18,IF(C15="No corriente",PATRIMONIO!$B$32,""))</f>
        <v/>
      </c>
      <c r="AB15" s="27" t="str">
        <f>IF(C15="Corriente",PATRIMONIO!$E$8,IF(C15="No corriente",PATRIMONIO!$E$17,""))</f>
        <v/>
      </c>
      <c r="AC15" s="27" t="str">
        <f>IF(C15="Corriente",PATRIMONIO!$E$9,IF(C15="No corriente",PATRIMONIO!$E$18,""))</f>
        <v/>
      </c>
      <c r="AD15" s="27" t="str">
        <f>IF(C15="Corriente",PATRIMONIO!$E$10,IF(C15="No corriente",PATRIMONIO!$E$19,""))</f>
        <v/>
      </c>
      <c r="AE15" s="27" t="str">
        <f>IF(C15="Corriente",PATRIMONIO!$E$11,IF(C15="No corriente",PATRIMONIO!$E$20,""))</f>
        <v/>
      </c>
      <c r="AF15" s="36" t="str">
        <f>IF(C15="Corriente",PATRIMONIO!$E$12,IF(C15="No corriente",PATRIMONIO!$E$21,""))</f>
        <v/>
      </c>
      <c r="AG15" s="27" t="str">
        <f>IF(C15="Corriente",PATRIMONIO!$E$13,IF(C15="No corriente",PATRIMONIO!$E$22,""))</f>
        <v/>
      </c>
      <c r="AH15" s="27" t="str">
        <f>IF(C15="Corriente","",IF(C15="No corriente",PATRIMONIO!$E$24,""))</f>
        <v/>
      </c>
      <c r="AI15" s="27"/>
    </row>
    <row r="16" spans="1:35" ht="15.75" customHeight="1" x14ac:dyDescent="0.15">
      <c r="A16" s="26"/>
      <c r="B16" s="37"/>
      <c r="C16" s="38"/>
      <c r="D16" s="38"/>
      <c r="E16" s="39"/>
      <c r="F16" s="50"/>
      <c r="H16" s="26"/>
      <c r="I16" s="26"/>
      <c r="J16" s="26"/>
      <c r="K16" s="26"/>
      <c r="L16" s="26"/>
      <c r="M16" s="26"/>
      <c r="N16" s="35" t="str">
        <f>IFERROR(IF(F16&gt;0,VLOOKUP(P16,'TASA DE CAMBIO'!A:B,2,0),""),"")</f>
        <v/>
      </c>
      <c r="O16" s="41" t="str">
        <f t="shared" si="0"/>
        <v/>
      </c>
      <c r="P16" s="36" t="str">
        <f>IF(F16&gt;0,CONCATENATE(E16,PATRIMONIO!$C$2),"")</f>
        <v/>
      </c>
      <c r="Q16" s="27" t="str">
        <f>IF(C16="Corriente",PATRIMONIO!$B$8,IF(C16="No corriente",PATRIMONIO!$B$22,""))</f>
        <v/>
      </c>
      <c r="R16" s="27" t="str">
        <f>IF(C16="Corriente",PATRIMONIO!$B$9,IF(C16="No corriente",PATRIMONIO!$B$23,""))</f>
        <v/>
      </c>
      <c r="S16" s="27" t="str">
        <f>IF(C16="Corriente",PATRIMONIO!$B$10,IF(C16="No corriente",PATRIMONIO!$B$24,""))</f>
        <v/>
      </c>
      <c r="T16" s="27" t="str">
        <f>IF(C16="Corriente",PATRIMONIO!$B$11,IF(C16="No corriente",PATRIMONIO!$B$25,""))</f>
        <v/>
      </c>
      <c r="U16" s="27" t="str">
        <f>IF(C16="Corriente",PATRIMONIO!$B$12,IF(C16="No corriente",PATRIMONIO!$B$26,""))</f>
        <v/>
      </c>
      <c r="V16" s="27" t="str">
        <f>IF(C16="Corriente",PATRIMONIO!$B$13,IF(C16="No corriente",PATRIMONIO!$B$27,""))</f>
        <v/>
      </c>
      <c r="W16" s="27" t="str">
        <f>IF(C16="Corriente",PATRIMONIO!$B$14,IF(C16="No corriente",PATRIMONIO!$B$28,""))</f>
        <v/>
      </c>
      <c r="X16" s="27" t="str">
        <f>IF(C16="Corriente",PATRIMONIO!$B$15,IF(C16="No corriente",PATRIMONIO!$B$29,""))</f>
        <v/>
      </c>
      <c r="Y16" s="27" t="str">
        <f>IF(C16="Corriente",PATRIMONIO!$B$16,IF(C16="No corriente",PATRIMONIO!$B$30,""))</f>
        <v/>
      </c>
      <c r="Z16" s="27" t="str">
        <f>IF(C16="Corriente",PATRIMONIO!$B$17,IF(C16="No corriente",PATRIMONIO!$B$31,""))</f>
        <v/>
      </c>
      <c r="AA16" s="36" t="str">
        <f>IF(C16="Corriente",PATRIMONIO!$B$18,IF(C16="No corriente",PATRIMONIO!$B$32,""))</f>
        <v/>
      </c>
      <c r="AB16" s="27" t="str">
        <f>IF(C16="Corriente",PATRIMONIO!$E$8,IF(C16="No corriente",PATRIMONIO!$E$17,""))</f>
        <v/>
      </c>
      <c r="AC16" s="27" t="str">
        <f>IF(C16="Corriente",PATRIMONIO!$E$9,IF(C16="No corriente",PATRIMONIO!$E$18,""))</f>
        <v/>
      </c>
      <c r="AD16" s="27" t="str">
        <f>IF(C16="Corriente",PATRIMONIO!$E$10,IF(C16="No corriente",PATRIMONIO!$E$19,""))</f>
        <v/>
      </c>
      <c r="AE16" s="27" t="str">
        <f>IF(C16="Corriente",PATRIMONIO!$E$11,IF(C16="No corriente",PATRIMONIO!$E$20,""))</f>
        <v/>
      </c>
      <c r="AF16" s="36" t="str">
        <f>IF(C16="Corriente",PATRIMONIO!$E$12,IF(C16="No corriente",PATRIMONIO!$E$21,""))</f>
        <v/>
      </c>
      <c r="AG16" s="27" t="str">
        <f>IF(C16="Corriente",PATRIMONIO!$E$13,IF(C16="No corriente",PATRIMONIO!$E$22,""))</f>
        <v/>
      </c>
      <c r="AH16" s="27" t="str">
        <f>IF(C16="Corriente","",IF(C16="No corriente",PATRIMONIO!$E$24,""))</f>
        <v/>
      </c>
      <c r="AI16" s="27"/>
    </row>
    <row r="17" spans="1:35" ht="15.75" customHeight="1" x14ac:dyDescent="0.15">
      <c r="A17" s="26"/>
      <c r="B17" s="37"/>
      <c r="C17" s="38"/>
      <c r="D17" s="38"/>
      <c r="E17" s="39"/>
      <c r="F17" s="50"/>
      <c r="H17" s="26"/>
      <c r="I17" s="26"/>
      <c r="J17" s="26"/>
      <c r="K17" s="26"/>
      <c r="L17" s="26"/>
      <c r="M17" s="26"/>
      <c r="N17" s="35" t="str">
        <f>IFERROR(IF(F17&gt;0,VLOOKUP(P17,'TASA DE CAMBIO'!A:B,2,0),""),"")</f>
        <v/>
      </c>
      <c r="O17" s="41" t="str">
        <f t="shared" si="0"/>
        <v/>
      </c>
      <c r="P17" s="36" t="str">
        <f>IF(F17&gt;0,CONCATENATE(E17,PATRIMONIO!$C$2),"")</f>
        <v/>
      </c>
      <c r="Q17" s="27" t="str">
        <f>IF(C17="Corriente",PATRIMONIO!$B$8,IF(C17="No corriente",PATRIMONIO!$B$22,""))</f>
        <v/>
      </c>
      <c r="R17" s="27" t="str">
        <f>IF(C17="Corriente",PATRIMONIO!$B$9,IF(C17="No corriente",PATRIMONIO!$B$23,""))</f>
        <v/>
      </c>
      <c r="S17" s="27" t="str">
        <f>IF(C17="Corriente",PATRIMONIO!$B$10,IF(C17="No corriente",PATRIMONIO!$B$24,""))</f>
        <v/>
      </c>
      <c r="T17" s="27" t="str">
        <f>IF(C17="Corriente",PATRIMONIO!$B$11,IF(C17="No corriente",PATRIMONIO!$B$25,""))</f>
        <v/>
      </c>
      <c r="U17" s="27" t="str">
        <f>IF(C17="Corriente",PATRIMONIO!$B$12,IF(C17="No corriente",PATRIMONIO!$B$26,""))</f>
        <v/>
      </c>
      <c r="V17" s="27" t="str">
        <f>IF(C17="Corriente",PATRIMONIO!$B$13,IF(C17="No corriente",PATRIMONIO!$B$27,""))</f>
        <v/>
      </c>
      <c r="W17" s="27" t="str">
        <f>IF(C17="Corriente",PATRIMONIO!$B$14,IF(C17="No corriente",PATRIMONIO!$B$28,""))</f>
        <v/>
      </c>
      <c r="X17" s="27" t="str">
        <f>IF(C17="Corriente",PATRIMONIO!$B$15,IF(C17="No corriente",PATRIMONIO!$B$29,""))</f>
        <v/>
      </c>
      <c r="Y17" s="27" t="str">
        <f>IF(C17="Corriente",PATRIMONIO!$B$16,IF(C17="No corriente",PATRIMONIO!$B$30,""))</f>
        <v/>
      </c>
      <c r="Z17" s="27" t="str">
        <f>IF(C17="Corriente",PATRIMONIO!$B$17,IF(C17="No corriente",PATRIMONIO!$B$31,""))</f>
        <v/>
      </c>
      <c r="AA17" s="36" t="str">
        <f>IF(C17="Corriente",PATRIMONIO!$B$18,IF(C17="No corriente",PATRIMONIO!$B$32,""))</f>
        <v/>
      </c>
      <c r="AB17" s="27" t="str">
        <f>IF(C17="Corriente",PATRIMONIO!$E$8,IF(C17="No corriente",PATRIMONIO!$E$17,""))</f>
        <v/>
      </c>
      <c r="AC17" s="27" t="str">
        <f>IF(C17="Corriente",PATRIMONIO!$E$9,IF(C17="No corriente",PATRIMONIO!$E$18,""))</f>
        <v/>
      </c>
      <c r="AD17" s="27" t="str">
        <f>IF(C17="Corriente",PATRIMONIO!$E$10,IF(C17="No corriente",PATRIMONIO!$E$19,""))</f>
        <v/>
      </c>
      <c r="AE17" s="27" t="str">
        <f>IF(C17="Corriente",PATRIMONIO!$E$11,IF(C17="No corriente",PATRIMONIO!$E$20,""))</f>
        <v/>
      </c>
      <c r="AF17" s="36" t="str">
        <f>IF(C17="Corriente",PATRIMONIO!$E$12,IF(C17="No corriente",PATRIMONIO!$E$21,""))</f>
        <v/>
      </c>
      <c r="AG17" s="27" t="str">
        <f>IF(C17="Corriente",PATRIMONIO!$E$13,IF(C17="No corriente",PATRIMONIO!$E$22,""))</f>
        <v/>
      </c>
      <c r="AH17" s="27" t="str">
        <f>IF(C17="Corriente","",IF(C17="No corriente",PATRIMONIO!$E$24,""))</f>
        <v/>
      </c>
      <c r="AI17" s="27"/>
    </row>
    <row r="18" spans="1:35" ht="15.75" customHeight="1" x14ac:dyDescent="0.15">
      <c r="A18" s="26"/>
      <c r="B18" s="37"/>
      <c r="C18" s="38"/>
      <c r="D18" s="38"/>
      <c r="E18" s="39"/>
      <c r="F18" s="50"/>
      <c r="H18" s="26"/>
      <c r="I18" s="26"/>
      <c r="J18" s="26"/>
      <c r="K18" s="26"/>
      <c r="L18" s="26"/>
      <c r="M18" s="26"/>
      <c r="N18" s="35" t="str">
        <f>IFERROR(IF(F18&gt;0,VLOOKUP(P18,'TASA DE CAMBIO'!A:B,2,0),""),"")</f>
        <v/>
      </c>
      <c r="O18" s="41" t="str">
        <f t="shared" si="0"/>
        <v/>
      </c>
      <c r="P18" s="36" t="str">
        <f>IF(F18&gt;0,CONCATENATE(E18,PATRIMONIO!$C$2),"")</f>
        <v/>
      </c>
      <c r="Q18" s="27" t="str">
        <f>IF(C18="Corriente",PATRIMONIO!$B$8,IF(C18="No corriente",PATRIMONIO!$B$22,""))</f>
        <v/>
      </c>
      <c r="R18" s="27" t="str">
        <f>IF(C18="Corriente",PATRIMONIO!$B$9,IF(C18="No corriente",PATRIMONIO!$B$23,""))</f>
        <v/>
      </c>
      <c r="S18" s="27" t="str">
        <f>IF(C18="Corriente",PATRIMONIO!$B$10,IF(C18="No corriente",PATRIMONIO!$B$24,""))</f>
        <v/>
      </c>
      <c r="T18" s="27" t="str">
        <f>IF(C18="Corriente",PATRIMONIO!$B$11,IF(C18="No corriente",PATRIMONIO!$B$25,""))</f>
        <v/>
      </c>
      <c r="U18" s="27" t="str">
        <f>IF(C18="Corriente",PATRIMONIO!$B$12,IF(C18="No corriente",PATRIMONIO!$B$26,""))</f>
        <v/>
      </c>
      <c r="V18" s="27" t="str">
        <f>IF(C18="Corriente",PATRIMONIO!$B$13,IF(C18="No corriente",PATRIMONIO!$B$27,""))</f>
        <v/>
      </c>
      <c r="W18" s="27" t="str">
        <f>IF(C18="Corriente",PATRIMONIO!$B$14,IF(C18="No corriente",PATRIMONIO!$B$28,""))</f>
        <v/>
      </c>
      <c r="X18" s="27" t="str">
        <f>IF(C18="Corriente",PATRIMONIO!$B$15,IF(C18="No corriente",PATRIMONIO!$B$29,""))</f>
        <v/>
      </c>
      <c r="Y18" s="27" t="str">
        <f>IF(C18="Corriente",PATRIMONIO!$B$16,IF(C18="No corriente",PATRIMONIO!$B$30,""))</f>
        <v/>
      </c>
      <c r="Z18" s="27" t="str">
        <f>IF(C18="Corriente",PATRIMONIO!$B$17,IF(C18="No corriente",PATRIMONIO!$B$31,""))</f>
        <v/>
      </c>
      <c r="AA18" s="36" t="str">
        <f>IF(C18="Corriente",PATRIMONIO!$B$18,IF(C18="No corriente",PATRIMONIO!$B$32,""))</f>
        <v/>
      </c>
      <c r="AB18" s="27" t="str">
        <f>IF(C18="Corriente",PATRIMONIO!$E$8,IF(C18="No corriente",PATRIMONIO!$E$17,""))</f>
        <v/>
      </c>
      <c r="AC18" s="27" t="str">
        <f>IF(C18="Corriente",PATRIMONIO!$E$9,IF(C18="No corriente",PATRIMONIO!$E$18,""))</f>
        <v/>
      </c>
      <c r="AD18" s="27" t="str">
        <f>IF(C18="Corriente",PATRIMONIO!$E$10,IF(C18="No corriente",PATRIMONIO!$E$19,""))</f>
        <v/>
      </c>
      <c r="AE18" s="27" t="str">
        <f>IF(C18="Corriente",PATRIMONIO!$E$11,IF(C18="No corriente",PATRIMONIO!$E$20,""))</f>
        <v/>
      </c>
      <c r="AF18" s="36" t="str">
        <f>IF(C18="Corriente",PATRIMONIO!$E$12,IF(C18="No corriente",PATRIMONIO!$E$21,""))</f>
        <v/>
      </c>
      <c r="AG18" s="27" t="str">
        <f>IF(C18="Corriente",PATRIMONIO!$E$13,IF(C18="No corriente",PATRIMONIO!$E$22,""))</f>
        <v/>
      </c>
      <c r="AH18" s="27" t="str">
        <f>IF(C18="Corriente","",IF(C18="No corriente",PATRIMONIO!$E$24,""))</f>
        <v/>
      </c>
      <c r="AI18" s="27"/>
    </row>
    <row r="19" spans="1:35" ht="15.75" customHeight="1" x14ac:dyDescent="0.15">
      <c r="A19" s="26"/>
      <c r="B19" s="37"/>
      <c r="C19" s="38"/>
      <c r="D19" s="38"/>
      <c r="E19" s="39"/>
      <c r="F19" s="50"/>
      <c r="H19" s="26"/>
      <c r="I19" s="26"/>
      <c r="J19" s="26"/>
      <c r="K19" s="26"/>
      <c r="L19" s="26"/>
      <c r="M19" s="26"/>
      <c r="N19" s="35" t="str">
        <f>IFERROR(IF(F19&gt;0,VLOOKUP(P19,'TASA DE CAMBIO'!A:B,2,0),""),"")</f>
        <v/>
      </c>
      <c r="O19" s="41" t="str">
        <f t="shared" si="0"/>
        <v/>
      </c>
      <c r="P19" s="36" t="str">
        <f>IF(F19&gt;0,CONCATENATE(E19,PATRIMONIO!$C$2),"")</f>
        <v/>
      </c>
      <c r="Q19" s="27" t="str">
        <f>IF(C19="Corriente",PATRIMONIO!$B$8,IF(C19="No corriente",PATRIMONIO!$B$22,""))</f>
        <v/>
      </c>
      <c r="R19" s="27" t="str">
        <f>IF(C19="Corriente",PATRIMONIO!$B$9,IF(C19="No corriente",PATRIMONIO!$B$23,""))</f>
        <v/>
      </c>
      <c r="S19" s="27" t="str">
        <f>IF(C19="Corriente",PATRIMONIO!$B$10,IF(C19="No corriente",PATRIMONIO!$B$24,""))</f>
        <v/>
      </c>
      <c r="T19" s="27" t="str">
        <f>IF(C19="Corriente",PATRIMONIO!$B$11,IF(C19="No corriente",PATRIMONIO!$B$25,""))</f>
        <v/>
      </c>
      <c r="U19" s="27" t="str">
        <f>IF(C19="Corriente",PATRIMONIO!$B$12,IF(C19="No corriente",PATRIMONIO!$B$26,""))</f>
        <v/>
      </c>
      <c r="V19" s="27" t="str">
        <f>IF(C19="Corriente",PATRIMONIO!$B$13,IF(C19="No corriente",PATRIMONIO!$B$27,""))</f>
        <v/>
      </c>
      <c r="W19" s="27" t="str">
        <f>IF(C19="Corriente",PATRIMONIO!$B$14,IF(C19="No corriente",PATRIMONIO!$B$28,""))</f>
        <v/>
      </c>
      <c r="X19" s="27" t="str">
        <f>IF(C19="Corriente",PATRIMONIO!$B$15,IF(C19="No corriente",PATRIMONIO!$B$29,""))</f>
        <v/>
      </c>
      <c r="Y19" s="27" t="str">
        <f>IF(C19="Corriente",PATRIMONIO!$B$16,IF(C19="No corriente",PATRIMONIO!$B$30,""))</f>
        <v/>
      </c>
      <c r="Z19" s="27" t="str">
        <f>IF(C19="Corriente",PATRIMONIO!$B$17,IF(C19="No corriente",PATRIMONIO!$B$31,""))</f>
        <v/>
      </c>
      <c r="AA19" s="36" t="str">
        <f>IF(C19="Corriente",PATRIMONIO!$B$18,IF(C19="No corriente",PATRIMONIO!$B$32,""))</f>
        <v/>
      </c>
      <c r="AB19" s="27" t="str">
        <f>IF(C19="Corriente",PATRIMONIO!$E$8,IF(C19="No corriente",PATRIMONIO!$E$17,""))</f>
        <v/>
      </c>
      <c r="AC19" s="27" t="str">
        <f>IF(C19="Corriente",PATRIMONIO!$E$9,IF(C19="No corriente",PATRIMONIO!$E$18,""))</f>
        <v/>
      </c>
      <c r="AD19" s="27" t="str">
        <f>IF(C19="Corriente",PATRIMONIO!$E$10,IF(C19="No corriente",PATRIMONIO!$E$19,""))</f>
        <v/>
      </c>
      <c r="AE19" s="27" t="str">
        <f>IF(C19="Corriente",PATRIMONIO!$E$11,IF(C19="No corriente",PATRIMONIO!$E$20,""))</f>
        <v/>
      </c>
      <c r="AF19" s="36" t="str">
        <f>IF(C19="Corriente",PATRIMONIO!$E$12,IF(C19="No corriente",PATRIMONIO!$E$21,""))</f>
        <v/>
      </c>
      <c r="AG19" s="27" t="str">
        <f>IF(C19="Corriente",PATRIMONIO!$E$13,IF(C19="No corriente",PATRIMONIO!$E$22,""))</f>
        <v/>
      </c>
      <c r="AH19" s="27" t="str">
        <f>IF(C19="Corriente","",IF(C19="No corriente",PATRIMONIO!$E$24,""))</f>
        <v/>
      </c>
      <c r="AI19" s="27"/>
    </row>
    <row r="20" spans="1:35" ht="15.75" customHeight="1" x14ac:dyDescent="0.15">
      <c r="A20" s="26"/>
      <c r="B20" s="37"/>
      <c r="C20" s="38"/>
      <c r="D20" s="38"/>
      <c r="E20" s="39"/>
      <c r="F20" s="50"/>
      <c r="H20" s="26"/>
      <c r="I20" s="26"/>
      <c r="J20" s="26"/>
      <c r="K20" s="26"/>
      <c r="L20" s="26"/>
      <c r="M20" s="26"/>
      <c r="N20" s="35" t="str">
        <f>IFERROR(IF(F20&gt;0,VLOOKUP(P20,'TASA DE CAMBIO'!A:B,2,0),""),"")</f>
        <v/>
      </c>
      <c r="O20" s="41" t="str">
        <f t="shared" si="0"/>
        <v/>
      </c>
      <c r="P20" s="36" t="str">
        <f>IF(F20&gt;0,CONCATENATE(E20,PATRIMONIO!$C$2),"")</f>
        <v/>
      </c>
      <c r="Q20" s="27" t="str">
        <f>IF(C20="Corriente",PATRIMONIO!$B$8,IF(C20="No corriente",PATRIMONIO!$B$22,""))</f>
        <v/>
      </c>
      <c r="R20" s="27" t="str">
        <f>IF(C20="Corriente",PATRIMONIO!$B$9,IF(C20="No corriente",PATRIMONIO!$B$23,""))</f>
        <v/>
      </c>
      <c r="S20" s="27" t="str">
        <f>IF(C20="Corriente",PATRIMONIO!$B$10,IF(C20="No corriente",PATRIMONIO!$B$24,""))</f>
        <v/>
      </c>
      <c r="T20" s="27" t="str">
        <f>IF(C20="Corriente",PATRIMONIO!$B$11,IF(C20="No corriente",PATRIMONIO!$B$25,""))</f>
        <v/>
      </c>
      <c r="U20" s="27" t="str">
        <f>IF(C20="Corriente",PATRIMONIO!$B$12,IF(C20="No corriente",PATRIMONIO!$B$26,""))</f>
        <v/>
      </c>
      <c r="V20" s="27" t="str">
        <f>IF(C20="Corriente",PATRIMONIO!$B$13,IF(C20="No corriente",PATRIMONIO!$B$27,""))</f>
        <v/>
      </c>
      <c r="W20" s="27" t="str">
        <f>IF(C20="Corriente",PATRIMONIO!$B$14,IF(C20="No corriente",PATRIMONIO!$B$28,""))</f>
        <v/>
      </c>
      <c r="X20" s="27" t="str">
        <f>IF(C20="Corriente",PATRIMONIO!$B$15,IF(C20="No corriente",PATRIMONIO!$B$29,""))</f>
        <v/>
      </c>
      <c r="Y20" s="27" t="str">
        <f>IF(C20="Corriente",PATRIMONIO!$B$16,IF(C20="No corriente",PATRIMONIO!$B$30,""))</f>
        <v/>
      </c>
      <c r="Z20" s="27" t="str">
        <f>IF(C20="Corriente",PATRIMONIO!$B$17,IF(C20="No corriente",PATRIMONIO!$B$31,""))</f>
        <v/>
      </c>
      <c r="AA20" s="36" t="str">
        <f>IF(C20="Corriente",PATRIMONIO!$B$18,IF(C20="No corriente",PATRIMONIO!$B$32,""))</f>
        <v/>
      </c>
      <c r="AB20" s="27" t="str">
        <f>IF(C20="Corriente",PATRIMONIO!$E$8,IF(C20="No corriente",PATRIMONIO!$E$17,""))</f>
        <v/>
      </c>
      <c r="AC20" s="27" t="str">
        <f>IF(C20="Corriente",PATRIMONIO!$E$9,IF(C20="No corriente",PATRIMONIO!$E$18,""))</f>
        <v/>
      </c>
      <c r="AD20" s="27" t="str">
        <f>IF(C20="Corriente",PATRIMONIO!$E$10,IF(C20="No corriente",PATRIMONIO!$E$19,""))</f>
        <v/>
      </c>
      <c r="AE20" s="27" t="str">
        <f>IF(C20="Corriente",PATRIMONIO!$E$11,IF(C20="No corriente",PATRIMONIO!$E$20,""))</f>
        <v/>
      </c>
      <c r="AF20" s="36" t="str">
        <f>IF(C20="Corriente",PATRIMONIO!$E$12,IF(C20="No corriente",PATRIMONIO!$E$21,""))</f>
        <v/>
      </c>
      <c r="AG20" s="27" t="str">
        <f>IF(C20="Corriente",PATRIMONIO!$E$13,IF(C20="No corriente",PATRIMONIO!$E$22,""))</f>
        <v/>
      </c>
      <c r="AH20" s="27" t="str">
        <f>IF(C20="Corriente","",IF(C20="No corriente",PATRIMONIO!$E$24,""))</f>
        <v/>
      </c>
      <c r="AI20" s="27"/>
    </row>
    <row r="21" spans="1:35" ht="15.75" customHeight="1" x14ac:dyDescent="0.15">
      <c r="A21" s="26"/>
      <c r="B21" s="37"/>
      <c r="C21" s="38"/>
      <c r="D21" s="38"/>
      <c r="E21" s="39"/>
      <c r="F21" s="50"/>
      <c r="H21" s="26"/>
      <c r="I21" s="26"/>
      <c r="J21" s="26"/>
      <c r="K21" s="26"/>
      <c r="L21" s="26"/>
      <c r="M21" s="26"/>
      <c r="N21" s="35" t="str">
        <f>IFERROR(IF(F21&gt;0,VLOOKUP(P21,'TASA DE CAMBIO'!A:B,2,0),""),"")</f>
        <v/>
      </c>
      <c r="O21" s="41" t="str">
        <f t="shared" si="0"/>
        <v/>
      </c>
      <c r="P21" s="36" t="str">
        <f>IF(F21&gt;0,CONCATENATE(E21,PATRIMONIO!$C$2),"")</f>
        <v/>
      </c>
      <c r="Q21" s="27" t="str">
        <f>IF(C21="Corriente",PATRIMONIO!$B$8,IF(C21="No corriente",PATRIMONIO!$B$22,""))</f>
        <v/>
      </c>
      <c r="R21" s="27" t="str">
        <f>IF(C21="Corriente",PATRIMONIO!$B$9,IF(C21="No corriente",PATRIMONIO!$B$23,""))</f>
        <v/>
      </c>
      <c r="S21" s="27" t="str">
        <f>IF(C21="Corriente",PATRIMONIO!$B$10,IF(C21="No corriente",PATRIMONIO!$B$24,""))</f>
        <v/>
      </c>
      <c r="T21" s="27" t="str">
        <f>IF(C21="Corriente",PATRIMONIO!$B$11,IF(C21="No corriente",PATRIMONIO!$B$25,""))</f>
        <v/>
      </c>
      <c r="U21" s="27" t="str">
        <f>IF(C21="Corriente",PATRIMONIO!$B$12,IF(C21="No corriente",PATRIMONIO!$B$26,""))</f>
        <v/>
      </c>
      <c r="V21" s="27" t="str">
        <f>IF(C21="Corriente",PATRIMONIO!$B$13,IF(C21="No corriente",PATRIMONIO!$B$27,""))</f>
        <v/>
      </c>
      <c r="W21" s="27" t="str">
        <f>IF(C21="Corriente",PATRIMONIO!$B$14,IF(C21="No corriente",PATRIMONIO!$B$28,""))</f>
        <v/>
      </c>
      <c r="X21" s="27" t="str">
        <f>IF(C21="Corriente",PATRIMONIO!$B$15,IF(C21="No corriente",PATRIMONIO!$B$29,""))</f>
        <v/>
      </c>
      <c r="Y21" s="27" t="str">
        <f>IF(C21="Corriente",PATRIMONIO!$B$16,IF(C21="No corriente",PATRIMONIO!$B$30,""))</f>
        <v/>
      </c>
      <c r="Z21" s="27" t="str">
        <f>IF(C21="Corriente",PATRIMONIO!$B$17,IF(C21="No corriente",PATRIMONIO!$B$31,""))</f>
        <v/>
      </c>
      <c r="AA21" s="36" t="str">
        <f>IF(C21="Corriente",PATRIMONIO!$B$18,IF(C21="No corriente",PATRIMONIO!$B$32,""))</f>
        <v/>
      </c>
      <c r="AB21" s="27" t="str">
        <f>IF(C21="Corriente",PATRIMONIO!$E$8,IF(C21="No corriente",PATRIMONIO!$E$17,""))</f>
        <v/>
      </c>
      <c r="AC21" s="27" t="str">
        <f>IF(C21="Corriente",PATRIMONIO!$E$9,IF(C21="No corriente",PATRIMONIO!$E$18,""))</f>
        <v/>
      </c>
      <c r="AD21" s="27" t="str">
        <f>IF(C21="Corriente",PATRIMONIO!$E$10,IF(C21="No corriente",PATRIMONIO!$E$19,""))</f>
        <v/>
      </c>
      <c r="AE21" s="27" t="str">
        <f>IF(C21="Corriente",PATRIMONIO!$E$11,IF(C21="No corriente",PATRIMONIO!$E$20,""))</f>
        <v/>
      </c>
      <c r="AF21" s="36" t="str">
        <f>IF(C21="Corriente",PATRIMONIO!$E$12,IF(C21="No corriente",PATRIMONIO!$E$21,""))</f>
        <v/>
      </c>
      <c r="AG21" s="27" t="str">
        <f>IF(C21="Corriente",PATRIMONIO!$E$13,IF(C21="No corriente",PATRIMONIO!$E$22,""))</f>
        <v/>
      </c>
      <c r="AH21" s="27" t="str">
        <f>IF(C21="Corriente","",IF(C21="No corriente",PATRIMONIO!$E$24,""))</f>
        <v/>
      </c>
      <c r="AI21" s="27"/>
    </row>
    <row r="22" spans="1:35" ht="15.75" customHeight="1" x14ac:dyDescent="0.15">
      <c r="A22" s="26"/>
      <c r="B22" s="37"/>
      <c r="C22" s="38"/>
      <c r="D22" s="38"/>
      <c r="E22" s="39"/>
      <c r="F22" s="50"/>
      <c r="H22" s="26"/>
      <c r="I22" s="26"/>
      <c r="J22" s="26"/>
      <c r="K22" s="26"/>
      <c r="L22" s="26"/>
      <c r="M22" s="26"/>
      <c r="N22" s="35" t="str">
        <f>IFERROR(IF(F22&gt;0,VLOOKUP(P22,'TASA DE CAMBIO'!A:B,2,0),""),"")</f>
        <v/>
      </c>
      <c r="O22" s="41" t="str">
        <f t="shared" si="0"/>
        <v/>
      </c>
      <c r="P22" s="36" t="str">
        <f>IF(F22&gt;0,CONCATENATE(E22,PATRIMONIO!$C$2),"")</f>
        <v/>
      </c>
      <c r="Q22" s="27" t="str">
        <f>IF(C22="Corriente",PATRIMONIO!$B$8,IF(C22="No corriente",PATRIMONIO!$B$22,""))</f>
        <v/>
      </c>
      <c r="R22" s="27" t="str">
        <f>IF(C22="Corriente",PATRIMONIO!$B$9,IF(C22="No corriente",PATRIMONIO!$B$23,""))</f>
        <v/>
      </c>
      <c r="S22" s="27" t="str">
        <f>IF(C22="Corriente",PATRIMONIO!$B$10,IF(C22="No corriente",PATRIMONIO!$B$24,""))</f>
        <v/>
      </c>
      <c r="T22" s="27" t="str">
        <f>IF(C22="Corriente",PATRIMONIO!$B$11,IF(C22="No corriente",PATRIMONIO!$B$25,""))</f>
        <v/>
      </c>
      <c r="U22" s="27" t="str">
        <f>IF(C22="Corriente",PATRIMONIO!$B$12,IF(C22="No corriente",PATRIMONIO!$B$26,""))</f>
        <v/>
      </c>
      <c r="V22" s="27" t="str">
        <f>IF(C22="Corriente",PATRIMONIO!$B$13,IF(C22="No corriente",PATRIMONIO!$B$27,""))</f>
        <v/>
      </c>
      <c r="W22" s="27" t="str">
        <f>IF(C22="Corriente",PATRIMONIO!$B$14,IF(C22="No corriente",PATRIMONIO!$B$28,""))</f>
        <v/>
      </c>
      <c r="X22" s="27" t="str">
        <f>IF(C22="Corriente",PATRIMONIO!$B$15,IF(C22="No corriente",PATRIMONIO!$B$29,""))</f>
        <v/>
      </c>
      <c r="Y22" s="27" t="str">
        <f>IF(C22="Corriente",PATRIMONIO!$B$16,IF(C22="No corriente",PATRIMONIO!$B$30,""))</f>
        <v/>
      </c>
      <c r="Z22" s="27" t="str">
        <f>IF(C22="Corriente",PATRIMONIO!$B$17,IF(C22="No corriente",PATRIMONIO!$B$31,""))</f>
        <v/>
      </c>
      <c r="AA22" s="36" t="str">
        <f>IF(C22="Corriente",PATRIMONIO!$B$18,IF(C22="No corriente",PATRIMONIO!$B$32,""))</f>
        <v/>
      </c>
      <c r="AB22" s="27" t="str">
        <f>IF(C22="Corriente",PATRIMONIO!$E$8,IF(C22="No corriente",PATRIMONIO!$E$17,""))</f>
        <v/>
      </c>
      <c r="AC22" s="27" t="str">
        <f>IF(C22="Corriente",PATRIMONIO!$E$9,IF(C22="No corriente",PATRIMONIO!$E$18,""))</f>
        <v/>
      </c>
      <c r="AD22" s="27" t="str">
        <f>IF(C22="Corriente",PATRIMONIO!$E$10,IF(C22="No corriente",PATRIMONIO!$E$19,""))</f>
        <v/>
      </c>
      <c r="AE22" s="27" t="str">
        <f>IF(C22="Corriente",PATRIMONIO!$E$11,IF(C22="No corriente",PATRIMONIO!$E$20,""))</f>
        <v/>
      </c>
      <c r="AF22" s="36" t="str">
        <f>IF(C22="Corriente",PATRIMONIO!$E$12,IF(C22="No corriente",PATRIMONIO!$E$21,""))</f>
        <v/>
      </c>
      <c r="AG22" s="27" t="str">
        <f>IF(C22="Corriente",PATRIMONIO!$E$13,IF(C22="No corriente",PATRIMONIO!$E$22,""))</f>
        <v/>
      </c>
      <c r="AH22" s="27" t="str">
        <f>IF(C22="Corriente","",IF(C22="No corriente",PATRIMONIO!$E$24,""))</f>
        <v/>
      </c>
      <c r="AI22" s="27"/>
    </row>
    <row r="23" spans="1:35" ht="15.75" customHeight="1" x14ac:dyDescent="0.15">
      <c r="A23" s="26"/>
      <c r="B23" s="37"/>
      <c r="C23" s="38"/>
      <c r="D23" s="38"/>
      <c r="E23" s="39"/>
      <c r="F23" s="50"/>
      <c r="H23" s="26"/>
      <c r="I23" s="26"/>
      <c r="J23" s="26"/>
      <c r="K23" s="26"/>
      <c r="L23" s="26"/>
      <c r="M23" s="26"/>
      <c r="N23" s="35" t="str">
        <f>IFERROR(IF(F23&gt;0,VLOOKUP(P23,'TASA DE CAMBIO'!A:B,2,0),""),"")</f>
        <v/>
      </c>
      <c r="O23" s="41" t="str">
        <f t="shared" si="0"/>
        <v/>
      </c>
      <c r="P23" s="36" t="str">
        <f>IF(F23&gt;0,CONCATENATE(E23,PATRIMONIO!$C$2),"")</f>
        <v/>
      </c>
      <c r="Q23" s="27" t="str">
        <f>IF(C23="Corriente",PATRIMONIO!$B$8,IF(C23="No corriente",PATRIMONIO!$B$22,""))</f>
        <v/>
      </c>
      <c r="R23" s="27" t="str">
        <f>IF(C23="Corriente",PATRIMONIO!$B$9,IF(C23="No corriente",PATRIMONIO!$B$23,""))</f>
        <v/>
      </c>
      <c r="S23" s="27" t="str">
        <f>IF(C23="Corriente",PATRIMONIO!$B$10,IF(C23="No corriente",PATRIMONIO!$B$24,""))</f>
        <v/>
      </c>
      <c r="T23" s="27" t="str">
        <f>IF(C23="Corriente",PATRIMONIO!$B$11,IF(C23="No corriente",PATRIMONIO!$B$25,""))</f>
        <v/>
      </c>
      <c r="U23" s="27" t="str">
        <f>IF(C23="Corriente",PATRIMONIO!$B$12,IF(C23="No corriente",PATRIMONIO!$B$26,""))</f>
        <v/>
      </c>
      <c r="V23" s="27" t="str">
        <f>IF(C23="Corriente",PATRIMONIO!$B$13,IF(C23="No corriente",PATRIMONIO!$B$27,""))</f>
        <v/>
      </c>
      <c r="W23" s="27" t="str">
        <f>IF(C23="Corriente",PATRIMONIO!$B$14,IF(C23="No corriente",PATRIMONIO!$B$28,""))</f>
        <v/>
      </c>
      <c r="X23" s="27" t="str">
        <f>IF(C23="Corriente",PATRIMONIO!$B$15,IF(C23="No corriente",PATRIMONIO!$B$29,""))</f>
        <v/>
      </c>
      <c r="Y23" s="27" t="str">
        <f>IF(C23="Corriente",PATRIMONIO!$B$16,IF(C23="No corriente",PATRIMONIO!$B$30,""))</f>
        <v/>
      </c>
      <c r="Z23" s="27" t="str">
        <f>IF(C23="Corriente",PATRIMONIO!$B$17,IF(C23="No corriente",PATRIMONIO!$B$31,""))</f>
        <v/>
      </c>
      <c r="AA23" s="36" t="str">
        <f>IF(C23="Corriente",PATRIMONIO!$B$18,IF(C23="No corriente",PATRIMONIO!$B$32,""))</f>
        <v/>
      </c>
      <c r="AB23" s="27" t="str">
        <f>IF(C23="Corriente",PATRIMONIO!$E$8,IF(C23="No corriente",PATRIMONIO!$E$17,""))</f>
        <v/>
      </c>
      <c r="AC23" s="27" t="str">
        <f>IF(C23="Corriente",PATRIMONIO!$E$9,IF(C23="No corriente",PATRIMONIO!$E$18,""))</f>
        <v/>
      </c>
      <c r="AD23" s="27" t="str">
        <f>IF(C23="Corriente",PATRIMONIO!$E$10,IF(C23="No corriente",PATRIMONIO!$E$19,""))</f>
        <v/>
      </c>
      <c r="AE23" s="27" t="str">
        <f>IF(C23="Corriente",PATRIMONIO!$E$11,IF(C23="No corriente",PATRIMONIO!$E$20,""))</f>
        <v/>
      </c>
      <c r="AF23" s="36" t="str">
        <f>IF(C23="Corriente",PATRIMONIO!$E$12,IF(C23="No corriente",PATRIMONIO!$E$21,""))</f>
        <v/>
      </c>
      <c r="AG23" s="27" t="str">
        <f>IF(C23="Corriente",PATRIMONIO!$E$13,IF(C23="No corriente",PATRIMONIO!$E$22,""))</f>
        <v/>
      </c>
      <c r="AH23" s="27" t="str">
        <f>IF(C23="Corriente","",IF(C23="No corriente",PATRIMONIO!$E$24,""))</f>
        <v/>
      </c>
      <c r="AI23" s="27"/>
    </row>
    <row r="24" spans="1:35" ht="15.75" customHeight="1" x14ac:dyDescent="0.15">
      <c r="A24" s="26"/>
      <c r="B24" s="37"/>
      <c r="C24" s="38"/>
      <c r="D24" s="38"/>
      <c r="E24" s="39"/>
      <c r="F24" s="50"/>
      <c r="H24" s="26"/>
      <c r="I24" s="26"/>
      <c r="J24" s="26"/>
      <c r="K24" s="26"/>
      <c r="L24" s="26"/>
      <c r="M24" s="26"/>
      <c r="N24" s="35" t="str">
        <f>IFERROR(IF(F24&gt;0,VLOOKUP(P24,'TASA DE CAMBIO'!A:B,2,0),""),"")</f>
        <v/>
      </c>
      <c r="O24" s="41" t="str">
        <f t="shared" si="0"/>
        <v/>
      </c>
      <c r="P24" s="36" t="str">
        <f>IF(F24&gt;0,CONCATENATE(E24,PATRIMONIO!$C$2),"")</f>
        <v/>
      </c>
      <c r="Q24" s="27" t="str">
        <f>IF(C24="Corriente",PATRIMONIO!$B$8,IF(C24="No corriente",PATRIMONIO!$B$22,""))</f>
        <v/>
      </c>
      <c r="R24" s="27" t="str">
        <f>IF(C24="Corriente",PATRIMONIO!$B$9,IF(C24="No corriente",PATRIMONIO!$B$23,""))</f>
        <v/>
      </c>
      <c r="S24" s="27" t="str">
        <f>IF(C24="Corriente",PATRIMONIO!$B$10,IF(C24="No corriente",PATRIMONIO!$B$24,""))</f>
        <v/>
      </c>
      <c r="T24" s="27" t="str">
        <f>IF(C24="Corriente",PATRIMONIO!$B$11,IF(C24="No corriente",PATRIMONIO!$B$25,""))</f>
        <v/>
      </c>
      <c r="U24" s="27" t="str">
        <f>IF(C24="Corriente",PATRIMONIO!$B$12,IF(C24="No corriente",PATRIMONIO!$B$26,""))</f>
        <v/>
      </c>
      <c r="V24" s="27" t="str">
        <f>IF(C24="Corriente",PATRIMONIO!$B$13,IF(C24="No corriente",PATRIMONIO!$B$27,""))</f>
        <v/>
      </c>
      <c r="W24" s="27" t="str">
        <f>IF(C24="Corriente",PATRIMONIO!$B$14,IF(C24="No corriente",PATRIMONIO!$B$28,""))</f>
        <v/>
      </c>
      <c r="X24" s="27" t="str">
        <f>IF(C24="Corriente",PATRIMONIO!$B$15,IF(C24="No corriente",PATRIMONIO!$B$29,""))</f>
        <v/>
      </c>
      <c r="Y24" s="27" t="str">
        <f>IF(C24="Corriente",PATRIMONIO!$B$16,IF(C24="No corriente",PATRIMONIO!$B$30,""))</f>
        <v/>
      </c>
      <c r="Z24" s="27" t="str">
        <f>IF(C24="Corriente",PATRIMONIO!$B$17,IF(C24="No corriente",PATRIMONIO!$B$31,""))</f>
        <v/>
      </c>
      <c r="AA24" s="36" t="str">
        <f>IF(C24="Corriente",PATRIMONIO!$B$18,IF(C24="No corriente",PATRIMONIO!$B$32,""))</f>
        <v/>
      </c>
      <c r="AB24" s="27" t="str">
        <f>IF(C24="Corriente",PATRIMONIO!$E$8,IF(C24="No corriente",PATRIMONIO!$E$17,""))</f>
        <v/>
      </c>
      <c r="AC24" s="27" t="str">
        <f>IF(C24="Corriente",PATRIMONIO!$E$9,IF(C24="No corriente",PATRIMONIO!$E$18,""))</f>
        <v/>
      </c>
      <c r="AD24" s="27" t="str">
        <f>IF(C24="Corriente",PATRIMONIO!$E$10,IF(C24="No corriente",PATRIMONIO!$E$19,""))</f>
        <v/>
      </c>
      <c r="AE24" s="27" t="str">
        <f>IF(C24="Corriente",PATRIMONIO!$E$11,IF(C24="No corriente",PATRIMONIO!$E$20,""))</f>
        <v/>
      </c>
      <c r="AF24" s="36" t="str">
        <f>IF(C24="Corriente",PATRIMONIO!$E$12,IF(C24="No corriente",PATRIMONIO!$E$21,""))</f>
        <v/>
      </c>
      <c r="AG24" s="27" t="str">
        <f>IF(C24="Corriente",PATRIMONIO!$E$13,IF(C24="No corriente",PATRIMONIO!$E$22,""))</f>
        <v/>
      </c>
      <c r="AH24" s="27" t="str">
        <f>IF(C24="Corriente","",IF(C24="No corriente",PATRIMONIO!$E$24,""))</f>
        <v/>
      </c>
      <c r="AI24" s="27"/>
    </row>
    <row r="25" spans="1:35" ht="15.75" customHeight="1" x14ac:dyDescent="0.15">
      <c r="A25" s="26"/>
      <c r="B25" s="37"/>
      <c r="C25" s="38"/>
      <c r="D25" s="38"/>
      <c r="E25" s="39"/>
      <c r="F25" s="50"/>
      <c r="H25" s="26"/>
      <c r="I25" s="26"/>
      <c r="J25" s="26"/>
      <c r="K25" s="26"/>
      <c r="L25" s="26"/>
      <c r="M25" s="26"/>
      <c r="N25" s="35" t="str">
        <f>IFERROR(IF(F25&gt;0,VLOOKUP(P25,'TASA DE CAMBIO'!A:B,2,0),""),"")</f>
        <v/>
      </c>
      <c r="O25" s="41" t="str">
        <f t="shared" si="0"/>
        <v/>
      </c>
      <c r="P25" s="36" t="str">
        <f>IF(F25&gt;0,CONCATENATE(E25,PATRIMONIO!$C$2),"")</f>
        <v/>
      </c>
      <c r="Q25" s="27" t="str">
        <f>IF(C25="Corriente",PATRIMONIO!$B$8,IF(C25="No corriente",PATRIMONIO!$B$22,""))</f>
        <v/>
      </c>
      <c r="R25" s="27" t="str">
        <f>IF(C25="Corriente",PATRIMONIO!$B$9,IF(C25="No corriente",PATRIMONIO!$B$23,""))</f>
        <v/>
      </c>
      <c r="S25" s="27" t="str">
        <f>IF(C25="Corriente",PATRIMONIO!$B$10,IF(C25="No corriente",PATRIMONIO!$B$24,""))</f>
        <v/>
      </c>
      <c r="T25" s="27" t="str">
        <f>IF(C25="Corriente",PATRIMONIO!$B$11,IF(C25="No corriente",PATRIMONIO!$B$25,""))</f>
        <v/>
      </c>
      <c r="U25" s="27" t="str">
        <f>IF(C25="Corriente",PATRIMONIO!$B$12,IF(C25="No corriente",PATRIMONIO!$B$26,""))</f>
        <v/>
      </c>
      <c r="V25" s="27" t="str">
        <f>IF(C25="Corriente",PATRIMONIO!$B$13,IF(C25="No corriente",PATRIMONIO!$B$27,""))</f>
        <v/>
      </c>
      <c r="W25" s="27" t="str">
        <f>IF(C25="Corriente",PATRIMONIO!$B$14,IF(C25="No corriente",PATRIMONIO!$B$28,""))</f>
        <v/>
      </c>
      <c r="X25" s="27" t="str">
        <f>IF(C25="Corriente",PATRIMONIO!$B$15,IF(C25="No corriente",PATRIMONIO!$B$29,""))</f>
        <v/>
      </c>
      <c r="Y25" s="27" t="str">
        <f>IF(C25="Corriente",PATRIMONIO!$B$16,IF(C25="No corriente",PATRIMONIO!$B$30,""))</f>
        <v/>
      </c>
      <c r="Z25" s="27" t="str">
        <f>IF(C25="Corriente",PATRIMONIO!$B$17,IF(C25="No corriente",PATRIMONIO!$B$31,""))</f>
        <v/>
      </c>
      <c r="AA25" s="36" t="str">
        <f>IF(C25="Corriente",PATRIMONIO!$B$18,IF(C25="No corriente",PATRIMONIO!$B$32,""))</f>
        <v/>
      </c>
      <c r="AB25" s="27" t="str">
        <f>IF(C25="Corriente",PATRIMONIO!$E$8,IF(C25="No corriente",PATRIMONIO!$E$17,""))</f>
        <v/>
      </c>
      <c r="AC25" s="27" t="str">
        <f>IF(C25="Corriente",PATRIMONIO!$E$9,IF(C25="No corriente",PATRIMONIO!$E$18,""))</f>
        <v/>
      </c>
      <c r="AD25" s="27" t="str">
        <f>IF(C25="Corriente",PATRIMONIO!$E$10,IF(C25="No corriente",PATRIMONIO!$E$19,""))</f>
        <v/>
      </c>
      <c r="AE25" s="27" t="str">
        <f>IF(C25="Corriente",PATRIMONIO!$E$11,IF(C25="No corriente",PATRIMONIO!$E$20,""))</f>
        <v/>
      </c>
      <c r="AF25" s="36" t="str">
        <f>IF(C25="Corriente",PATRIMONIO!$E$12,IF(C25="No corriente",PATRIMONIO!$E$21,""))</f>
        <v/>
      </c>
      <c r="AG25" s="27" t="str">
        <f>IF(C25="Corriente",PATRIMONIO!$E$13,IF(C25="No corriente",PATRIMONIO!$E$22,""))</f>
        <v/>
      </c>
      <c r="AH25" s="27" t="str">
        <f>IF(C25="Corriente","",IF(C25="No corriente",PATRIMONIO!$E$24,""))</f>
        <v/>
      </c>
      <c r="AI25" s="27"/>
    </row>
    <row r="26" spans="1:35" ht="15.75" customHeight="1" x14ac:dyDescent="0.15">
      <c r="A26" s="26"/>
      <c r="B26" s="37"/>
      <c r="C26" s="38"/>
      <c r="D26" s="38"/>
      <c r="E26" s="39"/>
      <c r="F26" s="50"/>
      <c r="H26" s="26"/>
      <c r="I26" s="26"/>
      <c r="J26" s="26"/>
      <c r="K26" s="26"/>
      <c r="L26" s="26"/>
      <c r="M26" s="26"/>
      <c r="N26" s="35" t="str">
        <f>IFERROR(IF(F26&gt;0,VLOOKUP(P26,'TASA DE CAMBIO'!A:B,2,0),""),"")</f>
        <v/>
      </c>
      <c r="O26" s="41" t="str">
        <f t="shared" si="0"/>
        <v/>
      </c>
      <c r="P26" s="36" t="str">
        <f>IF(F26&gt;0,CONCATENATE(E26,PATRIMONIO!$C$2),"")</f>
        <v/>
      </c>
      <c r="Q26" s="27" t="str">
        <f>IF(C26="Corriente",PATRIMONIO!$B$8,IF(C26="No corriente",PATRIMONIO!$B$22,""))</f>
        <v/>
      </c>
      <c r="R26" s="27" t="str">
        <f>IF(C26="Corriente",PATRIMONIO!$B$9,IF(C26="No corriente",PATRIMONIO!$B$23,""))</f>
        <v/>
      </c>
      <c r="S26" s="27" t="str">
        <f>IF(C26="Corriente",PATRIMONIO!$B$10,IF(C26="No corriente",PATRIMONIO!$B$24,""))</f>
        <v/>
      </c>
      <c r="T26" s="27" t="str">
        <f>IF(C26="Corriente",PATRIMONIO!$B$11,IF(C26="No corriente",PATRIMONIO!$B$25,""))</f>
        <v/>
      </c>
      <c r="U26" s="27" t="str">
        <f>IF(C26="Corriente",PATRIMONIO!$B$12,IF(C26="No corriente",PATRIMONIO!$B$26,""))</f>
        <v/>
      </c>
      <c r="V26" s="27" t="str">
        <f>IF(C26="Corriente",PATRIMONIO!$B$13,IF(C26="No corriente",PATRIMONIO!$B$27,""))</f>
        <v/>
      </c>
      <c r="W26" s="27" t="str">
        <f>IF(C26="Corriente",PATRIMONIO!$B$14,IF(C26="No corriente",PATRIMONIO!$B$28,""))</f>
        <v/>
      </c>
      <c r="X26" s="27" t="str">
        <f>IF(C26="Corriente",PATRIMONIO!$B$15,IF(C26="No corriente",PATRIMONIO!$B$29,""))</f>
        <v/>
      </c>
      <c r="Y26" s="27" t="str">
        <f>IF(C26="Corriente",PATRIMONIO!$B$16,IF(C26="No corriente",PATRIMONIO!$B$30,""))</f>
        <v/>
      </c>
      <c r="Z26" s="27" t="str">
        <f>IF(C26="Corriente",PATRIMONIO!$B$17,IF(C26="No corriente",PATRIMONIO!$B$31,""))</f>
        <v/>
      </c>
      <c r="AA26" s="36" t="str">
        <f>IF(C26="Corriente",PATRIMONIO!$B$18,IF(C26="No corriente",PATRIMONIO!$B$32,""))</f>
        <v/>
      </c>
      <c r="AB26" s="27" t="str">
        <f>IF(C26="Corriente",PATRIMONIO!$E$8,IF(C26="No corriente",PATRIMONIO!$E$17,""))</f>
        <v/>
      </c>
      <c r="AC26" s="27" t="str">
        <f>IF(C26="Corriente",PATRIMONIO!$E$9,IF(C26="No corriente",PATRIMONIO!$E$18,""))</f>
        <v/>
      </c>
      <c r="AD26" s="27" t="str">
        <f>IF(C26="Corriente",PATRIMONIO!$E$10,IF(C26="No corriente",PATRIMONIO!$E$19,""))</f>
        <v/>
      </c>
      <c r="AE26" s="27" t="str">
        <f>IF(C26="Corriente",PATRIMONIO!$E$11,IF(C26="No corriente",PATRIMONIO!$E$20,""))</f>
        <v/>
      </c>
      <c r="AF26" s="36" t="str">
        <f>IF(C26="Corriente",PATRIMONIO!$E$12,IF(C26="No corriente",PATRIMONIO!$E$21,""))</f>
        <v/>
      </c>
      <c r="AG26" s="27" t="str">
        <f>IF(C26="Corriente",PATRIMONIO!$E$13,IF(C26="No corriente",PATRIMONIO!$E$22,""))</f>
        <v/>
      </c>
      <c r="AH26" s="27" t="str">
        <f>IF(C26="Corriente","",IF(C26="No corriente",PATRIMONIO!$E$24,""))</f>
        <v/>
      </c>
      <c r="AI26" s="27"/>
    </row>
    <row r="27" spans="1:35" ht="15.75" customHeight="1" x14ac:dyDescent="0.15">
      <c r="A27" s="26"/>
      <c r="B27" s="37"/>
      <c r="C27" s="38"/>
      <c r="D27" s="38"/>
      <c r="E27" s="39"/>
      <c r="F27" s="50"/>
      <c r="H27" s="26"/>
      <c r="I27" s="26"/>
      <c r="J27" s="26"/>
      <c r="K27" s="26"/>
      <c r="L27" s="26"/>
      <c r="M27" s="26"/>
      <c r="N27" s="35" t="str">
        <f>IFERROR(IF(F27&gt;0,VLOOKUP(P27,'TASA DE CAMBIO'!A:B,2,0),""),"")</f>
        <v/>
      </c>
      <c r="O27" s="41" t="str">
        <f t="shared" si="0"/>
        <v/>
      </c>
      <c r="P27" s="36" t="str">
        <f>IF(F27&gt;0,CONCATENATE(E27,PATRIMONIO!$C$2),"")</f>
        <v/>
      </c>
      <c r="Q27" s="27" t="str">
        <f>IF(C27="Corriente",PATRIMONIO!$B$8,IF(C27="No corriente",PATRIMONIO!$B$22,""))</f>
        <v/>
      </c>
      <c r="R27" s="27" t="str">
        <f>IF(C27="Corriente",PATRIMONIO!$B$9,IF(C27="No corriente",PATRIMONIO!$B$23,""))</f>
        <v/>
      </c>
      <c r="S27" s="27" t="str">
        <f>IF(C27="Corriente",PATRIMONIO!$B$10,IF(C27="No corriente",PATRIMONIO!$B$24,""))</f>
        <v/>
      </c>
      <c r="T27" s="27" t="str">
        <f>IF(C27="Corriente",PATRIMONIO!$B$11,IF(C27="No corriente",PATRIMONIO!$B$25,""))</f>
        <v/>
      </c>
      <c r="U27" s="27" t="str">
        <f>IF(C27="Corriente",PATRIMONIO!$B$12,IF(C27="No corriente",PATRIMONIO!$B$26,""))</f>
        <v/>
      </c>
      <c r="V27" s="27" t="str">
        <f>IF(C27="Corriente",PATRIMONIO!$B$13,IF(C27="No corriente",PATRIMONIO!$B$27,""))</f>
        <v/>
      </c>
      <c r="W27" s="27" t="str">
        <f>IF(C27="Corriente",PATRIMONIO!$B$14,IF(C27="No corriente",PATRIMONIO!$B$28,""))</f>
        <v/>
      </c>
      <c r="X27" s="27" t="str">
        <f>IF(C27="Corriente",PATRIMONIO!$B$15,IF(C27="No corriente",PATRIMONIO!$B$29,""))</f>
        <v/>
      </c>
      <c r="Y27" s="27" t="str">
        <f>IF(C27="Corriente",PATRIMONIO!$B$16,IF(C27="No corriente",PATRIMONIO!$B$30,""))</f>
        <v/>
      </c>
      <c r="Z27" s="27" t="str">
        <f>IF(C27="Corriente",PATRIMONIO!$B$17,IF(C27="No corriente",PATRIMONIO!$B$31,""))</f>
        <v/>
      </c>
      <c r="AA27" s="36" t="str">
        <f>IF(C27="Corriente",PATRIMONIO!$B$18,IF(C27="No corriente",PATRIMONIO!$B$32,""))</f>
        <v/>
      </c>
      <c r="AB27" s="27" t="str">
        <f>IF(C27="Corriente",PATRIMONIO!$E$8,IF(C27="No corriente",PATRIMONIO!$E$17,""))</f>
        <v/>
      </c>
      <c r="AC27" s="27" t="str">
        <f>IF(C27="Corriente",PATRIMONIO!$E$9,IF(C27="No corriente",PATRIMONIO!$E$18,""))</f>
        <v/>
      </c>
      <c r="AD27" s="27" t="str">
        <f>IF(C27="Corriente",PATRIMONIO!$E$10,IF(C27="No corriente",PATRIMONIO!$E$19,""))</f>
        <v/>
      </c>
      <c r="AE27" s="27" t="str">
        <f>IF(C27="Corriente",PATRIMONIO!$E$11,IF(C27="No corriente",PATRIMONIO!$E$20,""))</f>
        <v/>
      </c>
      <c r="AF27" s="36" t="str">
        <f>IF(C27="Corriente",PATRIMONIO!$E$12,IF(C27="No corriente",PATRIMONIO!$E$21,""))</f>
        <v/>
      </c>
      <c r="AG27" s="27" t="str">
        <f>IF(C27="Corriente",PATRIMONIO!$E$13,IF(C27="No corriente",PATRIMONIO!$E$22,""))</f>
        <v/>
      </c>
      <c r="AH27" s="27" t="str">
        <f>IF(C27="Corriente","",IF(C27="No corriente",PATRIMONIO!$E$24,""))</f>
        <v/>
      </c>
      <c r="AI27" s="27"/>
    </row>
    <row r="28" spans="1:35" ht="15.75" customHeight="1" x14ac:dyDescent="0.15">
      <c r="A28" s="26"/>
      <c r="B28" s="37"/>
      <c r="C28" s="38"/>
      <c r="D28" s="38"/>
      <c r="E28" s="39"/>
      <c r="F28" s="50"/>
      <c r="H28" s="26"/>
      <c r="I28" s="26"/>
      <c r="J28" s="26"/>
      <c r="K28" s="26"/>
      <c r="L28" s="26"/>
      <c r="M28" s="26"/>
      <c r="N28" s="35" t="str">
        <f>IFERROR(IF(F28&gt;0,VLOOKUP(P28,'TASA DE CAMBIO'!A:B,2,0),""),"")</f>
        <v/>
      </c>
      <c r="O28" s="41" t="str">
        <f t="shared" si="0"/>
        <v/>
      </c>
      <c r="P28" s="36" t="str">
        <f>IF(F28&gt;0,CONCATENATE(E28,PATRIMONIO!$C$2),"")</f>
        <v/>
      </c>
      <c r="Q28" s="27" t="str">
        <f>IF(C28="Corriente",PATRIMONIO!$B$8,IF(C28="No corriente",PATRIMONIO!$B$22,""))</f>
        <v/>
      </c>
      <c r="R28" s="27" t="str">
        <f>IF(C28="Corriente",PATRIMONIO!$B$9,IF(C28="No corriente",PATRIMONIO!$B$23,""))</f>
        <v/>
      </c>
      <c r="S28" s="27" t="str">
        <f>IF(C28="Corriente",PATRIMONIO!$B$10,IF(C28="No corriente",PATRIMONIO!$B$24,""))</f>
        <v/>
      </c>
      <c r="T28" s="27" t="str">
        <f>IF(C28="Corriente",PATRIMONIO!$B$11,IF(C28="No corriente",PATRIMONIO!$B$25,""))</f>
        <v/>
      </c>
      <c r="U28" s="27" t="str">
        <f>IF(C28="Corriente",PATRIMONIO!$B$12,IF(C28="No corriente",PATRIMONIO!$B$26,""))</f>
        <v/>
      </c>
      <c r="V28" s="27" t="str">
        <f>IF(C28="Corriente",PATRIMONIO!$B$13,IF(C28="No corriente",PATRIMONIO!$B$27,""))</f>
        <v/>
      </c>
      <c r="W28" s="27" t="str">
        <f>IF(C28="Corriente",PATRIMONIO!$B$14,IF(C28="No corriente",PATRIMONIO!$B$28,""))</f>
        <v/>
      </c>
      <c r="X28" s="27" t="str">
        <f>IF(C28="Corriente",PATRIMONIO!$B$15,IF(C28="No corriente",PATRIMONIO!$B$29,""))</f>
        <v/>
      </c>
      <c r="Y28" s="27" t="str">
        <f>IF(C28="Corriente",PATRIMONIO!$B$16,IF(C28="No corriente",PATRIMONIO!$B$30,""))</f>
        <v/>
      </c>
      <c r="Z28" s="27" t="str">
        <f>IF(C28="Corriente",PATRIMONIO!$B$17,IF(C28="No corriente",PATRIMONIO!$B$31,""))</f>
        <v/>
      </c>
      <c r="AA28" s="36" t="str">
        <f>IF(C28="Corriente",PATRIMONIO!$B$18,IF(C28="No corriente",PATRIMONIO!$B$32,""))</f>
        <v/>
      </c>
      <c r="AB28" s="27" t="str">
        <f>IF(C28="Corriente",PATRIMONIO!$E$8,IF(C28="No corriente",PATRIMONIO!$E$17,""))</f>
        <v/>
      </c>
      <c r="AC28" s="27" t="str">
        <f>IF(C28="Corriente",PATRIMONIO!$E$9,IF(C28="No corriente",PATRIMONIO!$E$18,""))</f>
        <v/>
      </c>
      <c r="AD28" s="27" t="str">
        <f>IF(C28="Corriente",PATRIMONIO!$E$10,IF(C28="No corriente",PATRIMONIO!$E$19,""))</f>
        <v/>
      </c>
      <c r="AE28" s="27" t="str">
        <f>IF(C28="Corriente",PATRIMONIO!$E$11,IF(C28="No corriente",PATRIMONIO!$E$20,""))</f>
        <v/>
      </c>
      <c r="AF28" s="36" t="str">
        <f>IF(C28="Corriente",PATRIMONIO!$E$12,IF(C28="No corriente",PATRIMONIO!$E$21,""))</f>
        <v/>
      </c>
      <c r="AG28" s="27" t="str">
        <f>IF(C28="Corriente",PATRIMONIO!$E$13,IF(C28="No corriente",PATRIMONIO!$E$22,""))</f>
        <v/>
      </c>
      <c r="AH28" s="27" t="str">
        <f>IF(C28="Corriente","",IF(C28="No corriente",PATRIMONIO!$E$24,""))</f>
        <v/>
      </c>
      <c r="AI28" s="27"/>
    </row>
    <row r="29" spans="1:35" ht="15.75" customHeight="1" x14ac:dyDescent="0.15">
      <c r="A29" s="26"/>
      <c r="B29" s="37"/>
      <c r="C29" s="38"/>
      <c r="D29" s="38"/>
      <c r="E29" s="39"/>
      <c r="F29" s="50"/>
      <c r="H29" s="26"/>
      <c r="I29" s="26"/>
      <c r="J29" s="26"/>
      <c r="K29" s="26"/>
      <c r="L29" s="26"/>
      <c r="M29" s="26"/>
      <c r="N29" s="35" t="str">
        <f>IFERROR(IF(F29&gt;0,VLOOKUP(P29,'TASA DE CAMBIO'!A:B,2,0),""),"")</f>
        <v/>
      </c>
      <c r="O29" s="41" t="str">
        <f t="shared" si="0"/>
        <v/>
      </c>
      <c r="P29" s="36" t="str">
        <f>IF(F29&gt;0,CONCATENATE(E29,PATRIMONIO!$C$2),"")</f>
        <v/>
      </c>
      <c r="Q29" s="27" t="str">
        <f>IF(C29="Corriente",PATRIMONIO!$B$8,IF(C29="No corriente",PATRIMONIO!$B$22,""))</f>
        <v/>
      </c>
      <c r="R29" s="27" t="str">
        <f>IF(C29="Corriente",PATRIMONIO!$B$9,IF(C29="No corriente",PATRIMONIO!$B$23,""))</f>
        <v/>
      </c>
      <c r="S29" s="27" t="str">
        <f>IF(C29="Corriente",PATRIMONIO!$B$10,IF(C29="No corriente",PATRIMONIO!$B$24,""))</f>
        <v/>
      </c>
      <c r="T29" s="27" t="str">
        <f>IF(C29="Corriente",PATRIMONIO!$B$11,IF(C29="No corriente",PATRIMONIO!$B$25,""))</f>
        <v/>
      </c>
      <c r="U29" s="27" t="str">
        <f>IF(C29="Corriente",PATRIMONIO!$B$12,IF(C29="No corriente",PATRIMONIO!$B$26,""))</f>
        <v/>
      </c>
      <c r="V29" s="27" t="str">
        <f>IF(C29="Corriente",PATRIMONIO!$B$13,IF(C29="No corriente",PATRIMONIO!$B$27,""))</f>
        <v/>
      </c>
      <c r="W29" s="27" t="str">
        <f>IF(C29="Corriente",PATRIMONIO!$B$14,IF(C29="No corriente",PATRIMONIO!$B$28,""))</f>
        <v/>
      </c>
      <c r="X29" s="27" t="str">
        <f>IF(C29="Corriente",PATRIMONIO!$B$15,IF(C29="No corriente",PATRIMONIO!$B$29,""))</f>
        <v/>
      </c>
      <c r="Y29" s="27" t="str">
        <f>IF(C29="Corriente",PATRIMONIO!$B$16,IF(C29="No corriente",PATRIMONIO!$B$30,""))</f>
        <v/>
      </c>
      <c r="Z29" s="27" t="str">
        <f>IF(C29="Corriente",PATRIMONIO!$B$17,IF(C29="No corriente",PATRIMONIO!$B$31,""))</f>
        <v/>
      </c>
      <c r="AA29" s="36" t="str">
        <f>IF(C29="Corriente",PATRIMONIO!$B$18,IF(C29="No corriente",PATRIMONIO!$B$32,""))</f>
        <v/>
      </c>
      <c r="AB29" s="27" t="str">
        <f>IF(C29="Corriente",PATRIMONIO!$E$8,IF(C29="No corriente",PATRIMONIO!$E$17,""))</f>
        <v/>
      </c>
      <c r="AC29" s="27" t="str">
        <f>IF(C29="Corriente",PATRIMONIO!$E$9,IF(C29="No corriente",PATRIMONIO!$E$18,""))</f>
        <v/>
      </c>
      <c r="AD29" s="27" t="str">
        <f>IF(C29="Corriente",PATRIMONIO!$E$10,IF(C29="No corriente",PATRIMONIO!$E$19,""))</f>
        <v/>
      </c>
      <c r="AE29" s="27" t="str">
        <f>IF(C29="Corriente",PATRIMONIO!$E$11,IF(C29="No corriente",PATRIMONIO!$E$20,""))</f>
        <v/>
      </c>
      <c r="AF29" s="36" t="str">
        <f>IF(C29="Corriente",PATRIMONIO!$E$12,IF(C29="No corriente",PATRIMONIO!$E$21,""))</f>
        <v/>
      </c>
      <c r="AG29" s="27" t="str">
        <f>IF(C29="Corriente",PATRIMONIO!$E$13,IF(C29="No corriente",PATRIMONIO!$E$22,""))</f>
        <v/>
      </c>
      <c r="AH29" s="27" t="str">
        <f>IF(C29="Corriente","",IF(C29="No corriente",PATRIMONIO!$E$24,""))</f>
        <v/>
      </c>
      <c r="AI29" s="27"/>
    </row>
    <row r="30" spans="1:35" ht="15.75" customHeight="1" x14ac:dyDescent="0.15">
      <c r="A30" s="26"/>
      <c r="B30" s="37"/>
      <c r="C30" s="38"/>
      <c r="D30" s="38"/>
      <c r="E30" s="39"/>
      <c r="F30" s="50"/>
      <c r="H30" s="26"/>
      <c r="I30" s="26"/>
      <c r="J30" s="26"/>
      <c r="K30" s="26"/>
      <c r="L30" s="26"/>
      <c r="M30" s="26"/>
      <c r="N30" s="35" t="str">
        <f>IFERROR(IF(F30&gt;0,VLOOKUP(P30,'TASA DE CAMBIO'!A:B,2,0),""),"")</f>
        <v/>
      </c>
      <c r="O30" s="41" t="str">
        <f t="shared" si="0"/>
        <v/>
      </c>
      <c r="P30" s="36" t="str">
        <f>IF(F30&gt;0,CONCATENATE(E30,PATRIMONIO!$C$2),"")</f>
        <v/>
      </c>
      <c r="Q30" s="27" t="str">
        <f>IF(C30="Corriente",PATRIMONIO!$B$8,IF(C30="No corriente",PATRIMONIO!$B$22,""))</f>
        <v/>
      </c>
      <c r="R30" s="27" t="str">
        <f>IF(C30="Corriente",PATRIMONIO!$B$9,IF(C30="No corriente",PATRIMONIO!$B$23,""))</f>
        <v/>
      </c>
      <c r="S30" s="27" t="str">
        <f>IF(C30="Corriente",PATRIMONIO!$B$10,IF(C30="No corriente",PATRIMONIO!$B$24,""))</f>
        <v/>
      </c>
      <c r="T30" s="27" t="str">
        <f>IF(C30="Corriente",PATRIMONIO!$B$11,IF(C30="No corriente",PATRIMONIO!$B$25,""))</f>
        <v/>
      </c>
      <c r="U30" s="27" t="str">
        <f>IF(C30="Corriente",PATRIMONIO!$B$12,IF(C30="No corriente",PATRIMONIO!$B$26,""))</f>
        <v/>
      </c>
      <c r="V30" s="27" t="str">
        <f>IF(C30="Corriente",PATRIMONIO!$B$13,IF(C30="No corriente",PATRIMONIO!$B$27,""))</f>
        <v/>
      </c>
      <c r="W30" s="27" t="str">
        <f>IF(C30="Corriente",PATRIMONIO!$B$14,IF(C30="No corriente",PATRIMONIO!$B$28,""))</f>
        <v/>
      </c>
      <c r="X30" s="27" t="str">
        <f>IF(C30="Corriente",PATRIMONIO!$B$15,IF(C30="No corriente",PATRIMONIO!$B$29,""))</f>
        <v/>
      </c>
      <c r="Y30" s="27" t="str">
        <f>IF(C30="Corriente",PATRIMONIO!$B$16,IF(C30="No corriente",PATRIMONIO!$B$30,""))</f>
        <v/>
      </c>
      <c r="Z30" s="27" t="str">
        <f>IF(C30="Corriente",PATRIMONIO!$B$17,IF(C30="No corriente",PATRIMONIO!$B$31,""))</f>
        <v/>
      </c>
      <c r="AA30" s="36" t="str">
        <f>IF(C30="Corriente",PATRIMONIO!$B$18,IF(C30="No corriente",PATRIMONIO!$B$32,""))</f>
        <v/>
      </c>
      <c r="AB30" s="27" t="str">
        <f>IF(C30="Corriente",PATRIMONIO!$E$8,IF(C30="No corriente",PATRIMONIO!$E$17,""))</f>
        <v/>
      </c>
      <c r="AC30" s="27" t="str">
        <f>IF(C30="Corriente",PATRIMONIO!$E$9,IF(C30="No corriente",PATRIMONIO!$E$18,""))</f>
        <v/>
      </c>
      <c r="AD30" s="27" t="str">
        <f>IF(C30="Corriente",PATRIMONIO!$E$10,IF(C30="No corriente",PATRIMONIO!$E$19,""))</f>
        <v/>
      </c>
      <c r="AE30" s="27" t="str">
        <f>IF(C30="Corriente",PATRIMONIO!$E$11,IF(C30="No corriente",PATRIMONIO!$E$20,""))</f>
        <v/>
      </c>
      <c r="AF30" s="36" t="str">
        <f>IF(C30="Corriente",PATRIMONIO!$E$12,IF(C30="No corriente",PATRIMONIO!$E$21,""))</f>
        <v/>
      </c>
      <c r="AG30" s="27" t="str">
        <f>IF(C30="Corriente",PATRIMONIO!$E$13,IF(C30="No corriente",PATRIMONIO!$E$22,""))</f>
        <v/>
      </c>
      <c r="AH30" s="27" t="str">
        <f>IF(C30="Corriente","",IF(C30="No corriente",PATRIMONIO!$E$24,""))</f>
        <v/>
      </c>
      <c r="AI30" s="27"/>
    </row>
    <row r="31" spans="1:35" ht="15.75" customHeight="1" x14ac:dyDescent="0.15">
      <c r="A31" s="26"/>
      <c r="B31" s="37"/>
      <c r="C31" s="38"/>
      <c r="D31" s="38"/>
      <c r="E31" s="39"/>
      <c r="F31" s="50"/>
      <c r="H31" s="26"/>
      <c r="I31" s="26"/>
      <c r="J31" s="26"/>
      <c r="K31" s="26"/>
      <c r="L31" s="26"/>
      <c r="M31" s="26"/>
      <c r="N31" s="35" t="str">
        <f>IFERROR(IF(F31&gt;0,VLOOKUP(P31,'TASA DE CAMBIO'!A:B,2,0),""),"")</f>
        <v/>
      </c>
      <c r="O31" s="41" t="str">
        <f t="shared" si="0"/>
        <v/>
      </c>
      <c r="P31" s="36" t="str">
        <f>IF(F31&gt;0,CONCATENATE(E31,PATRIMONIO!$C$2),"")</f>
        <v/>
      </c>
      <c r="Q31" s="27" t="str">
        <f>IF(C31="Corriente",PATRIMONIO!$B$8,IF(C31="No corriente",PATRIMONIO!$B$22,""))</f>
        <v/>
      </c>
      <c r="R31" s="27" t="str">
        <f>IF(C31="Corriente",PATRIMONIO!$B$9,IF(C31="No corriente",PATRIMONIO!$B$23,""))</f>
        <v/>
      </c>
      <c r="S31" s="27" t="str">
        <f>IF(C31="Corriente",PATRIMONIO!$B$10,IF(C31="No corriente",PATRIMONIO!$B$24,""))</f>
        <v/>
      </c>
      <c r="T31" s="27" t="str">
        <f>IF(C31="Corriente",PATRIMONIO!$B$11,IF(C31="No corriente",PATRIMONIO!$B$25,""))</f>
        <v/>
      </c>
      <c r="U31" s="27" t="str">
        <f>IF(C31="Corriente",PATRIMONIO!$B$12,IF(C31="No corriente",PATRIMONIO!$B$26,""))</f>
        <v/>
      </c>
      <c r="V31" s="27" t="str">
        <f>IF(C31="Corriente",PATRIMONIO!$B$13,IF(C31="No corriente",PATRIMONIO!$B$27,""))</f>
        <v/>
      </c>
      <c r="W31" s="27" t="str">
        <f>IF(C31="Corriente",PATRIMONIO!$B$14,IF(C31="No corriente",PATRIMONIO!$B$28,""))</f>
        <v/>
      </c>
      <c r="X31" s="27" t="str">
        <f>IF(C31="Corriente",PATRIMONIO!$B$15,IF(C31="No corriente",PATRIMONIO!$B$29,""))</f>
        <v/>
      </c>
      <c r="Y31" s="27" t="str">
        <f>IF(C31="Corriente",PATRIMONIO!$B$16,IF(C31="No corriente",PATRIMONIO!$B$30,""))</f>
        <v/>
      </c>
      <c r="Z31" s="27" t="str">
        <f>IF(C31="Corriente",PATRIMONIO!$B$17,IF(C31="No corriente",PATRIMONIO!$B$31,""))</f>
        <v/>
      </c>
      <c r="AA31" s="36" t="str">
        <f>IF(C31="Corriente",PATRIMONIO!$B$18,IF(C31="No corriente",PATRIMONIO!$B$32,""))</f>
        <v/>
      </c>
      <c r="AB31" s="27" t="str">
        <f>IF(C31="Corriente",PATRIMONIO!$E$8,IF(C31="No corriente",PATRIMONIO!$E$17,""))</f>
        <v/>
      </c>
      <c r="AC31" s="27" t="str">
        <f>IF(C31="Corriente",PATRIMONIO!$E$9,IF(C31="No corriente",PATRIMONIO!$E$18,""))</f>
        <v/>
      </c>
      <c r="AD31" s="27" t="str">
        <f>IF(C31="Corriente",PATRIMONIO!$E$10,IF(C31="No corriente",PATRIMONIO!$E$19,""))</f>
        <v/>
      </c>
      <c r="AE31" s="27" t="str">
        <f>IF(C31="Corriente",PATRIMONIO!$E$11,IF(C31="No corriente",PATRIMONIO!$E$20,""))</f>
        <v/>
      </c>
      <c r="AF31" s="36" t="str">
        <f>IF(C31="Corriente",PATRIMONIO!$E$12,IF(C31="No corriente",PATRIMONIO!$E$21,""))</f>
        <v/>
      </c>
      <c r="AG31" s="27" t="str">
        <f>IF(C31="Corriente",PATRIMONIO!$E$13,IF(C31="No corriente",PATRIMONIO!$E$22,""))</f>
        <v/>
      </c>
      <c r="AH31" s="27" t="str">
        <f>IF(C31="Corriente","",IF(C31="No corriente",PATRIMONIO!$E$24,""))</f>
        <v/>
      </c>
      <c r="AI31" s="27"/>
    </row>
    <row r="32" spans="1:35" ht="15.75" customHeight="1" x14ac:dyDescent="0.15">
      <c r="A32" s="26"/>
      <c r="B32" s="37"/>
      <c r="C32" s="38"/>
      <c r="D32" s="38"/>
      <c r="E32" s="39"/>
      <c r="F32" s="50"/>
      <c r="H32" s="26"/>
      <c r="I32" s="26"/>
      <c r="J32" s="26"/>
      <c r="K32" s="26"/>
      <c r="L32" s="26"/>
      <c r="M32" s="26"/>
      <c r="N32" s="35" t="str">
        <f>IFERROR(IF(F32&gt;0,VLOOKUP(P32,'TASA DE CAMBIO'!A:B,2,0),""),"")</f>
        <v/>
      </c>
      <c r="O32" s="41" t="str">
        <f t="shared" si="0"/>
        <v/>
      </c>
      <c r="P32" s="36" t="str">
        <f>IF(F32&gt;0,CONCATENATE(E32,PATRIMONIO!$C$2),"")</f>
        <v/>
      </c>
      <c r="Q32" s="27" t="str">
        <f>IF(C32="Corriente",PATRIMONIO!$B$8,IF(C32="No corriente",PATRIMONIO!$B$22,""))</f>
        <v/>
      </c>
      <c r="R32" s="27" t="str">
        <f>IF(C32="Corriente",PATRIMONIO!$B$9,IF(C32="No corriente",PATRIMONIO!$B$23,""))</f>
        <v/>
      </c>
      <c r="S32" s="27" t="str">
        <f>IF(C32="Corriente",PATRIMONIO!$B$10,IF(C32="No corriente",PATRIMONIO!$B$24,""))</f>
        <v/>
      </c>
      <c r="T32" s="27" t="str">
        <f>IF(C32="Corriente",PATRIMONIO!$B$11,IF(C32="No corriente",PATRIMONIO!$B$25,""))</f>
        <v/>
      </c>
      <c r="U32" s="27" t="str">
        <f>IF(C32="Corriente",PATRIMONIO!$B$12,IF(C32="No corriente",PATRIMONIO!$B$26,""))</f>
        <v/>
      </c>
      <c r="V32" s="27" t="str">
        <f>IF(C32="Corriente",PATRIMONIO!$B$13,IF(C32="No corriente",PATRIMONIO!$B$27,""))</f>
        <v/>
      </c>
      <c r="W32" s="27" t="str">
        <f>IF(C32="Corriente",PATRIMONIO!$B$14,IF(C32="No corriente",PATRIMONIO!$B$28,""))</f>
        <v/>
      </c>
      <c r="X32" s="27" t="str">
        <f>IF(C32="Corriente",PATRIMONIO!$B$15,IF(C32="No corriente",PATRIMONIO!$B$29,""))</f>
        <v/>
      </c>
      <c r="Y32" s="27" t="str">
        <f>IF(C32="Corriente",PATRIMONIO!$B$16,IF(C32="No corriente",PATRIMONIO!$B$30,""))</f>
        <v/>
      </c>
      <c r="Z32" s="27" t="str">
        <f>IF(C32="Corriente",PATRIMONIO!$B$17,IF(C32="No corriente",PATRIMONIO!$B$31,""))</f>
        <v/>
      </c>
      <c r="AA32" s="36" t="str">
        <f>IF(C32="Corriente",PATRIMONIO!$B$18,IF(C32="No corriente",PATRIMONIO!$B$32,""))</f>
        <v/>
      </c>
      <c r="AB32" s="27" t="str">
        <f>IF(C32="Corriente",PATRIMONIO!$E$8,IF(C32="No corriente",PATRIMONIO!$E$17,""))</f>
        <v/>
      </c>
      <c r="AC32" s="27" t="str">
        <f>IF(C32="Corriente",PATRIMONIO!$E$9,IF(C32="No corriente",PATRIMONIO!$E$18,""))</f>
        <v/>
      </c>
      <c r="AD32" s="27" t="str">
        <f>IF(C32="Corriente",PATRIMONIO!$E$10,IF(C32="No corriente",PATRIMONIO!$E$19,""))</f>
        <v/>
      </c>
      <c r="AE32" s="27" t="str">
        <f>IF(C32="Corriente",PATRIMONIO!$E$11,IF(C32="No corriente",PATRIMONIO!$E$20,""))</f>
        <v/>
      </c>
      <c r="AF32" s="36" t="str">
        <f>IF(C32="Corriente",PATRIMONIO!$E$12,IF(C32="No corriente",PATRIMONIO!$E$21,""))</f>
        <v/>
      </c>
      <c r="AG32" s="27" t="str">
        <f>IF(C32="Corriente",PATRIMONIO!$E$13,IF(C32="No corriente",PATRIMONIO!$E$22,""))</f>
        <v/>
      </c>
      <c r="AH32" s="27" t="str">
        <f>IF(C32="Corriente","",IF(C32="No corriente",PATRIMONIO!$E$24,""))</f>
        <v/>
      </c>
      <c r="AI32" s="27"/>
    </row>
    <row r="33" spans="1:35" ht="15.75" customHeight="1" x14ac:dyDescent="0.15">
      <c r="A33" s="26"/>
      <c r="B33" s="37"/>
      <c r="C33" s="38"/>
      <c r="D33" s="38"/>
      <c r="E33" s="39"/>
      <c r="F33" s="50"/>
      <c r="H33" s="26"/>
      <c r="I33" s="26"/>
      <c r="J33" s="26"/>
      <c r="K33" s="26"/>
      <c r="L33" s="26"/>
      <c r="M33" s="26"/>
      <c r="N33" s="35" t="str">
        <f>IFERROR(IF(F33&gt;0,VLOOKUP(P33,'TASA DE CAMBIO'!A:B,2,0),""),"")</f>
        <v/>
      </c>
      <c r="O33" s="41" t="str">
        <f t="shared" si="0"/>
        <v/>
      </c>
      <c r="P33" s="36" t="str">
        <f>IF(F33&gt;0,CONCATENATE(E33,PATRIMONIO!$C$2),"")</f>
        <v/>
      </c>
      <c r="Q33" s="27" t="str">
        <f>IF(C33="Corriente",PATRIMONIO!$B$8,IF(C33="No corriente",PATRIMONIO!$B$22,""))</f>
        <v/>
      </c>
      <c r="R33" s="27" t="str">
        <f>IF(C33="Corriente",PATRIMONIO!$B$9,IF(C33="No corriente",PATRIMONIO!$B$23,""))</f>
        <v/>
      </c>
      <c r="S33" s="27" t="str">
        <f>IF(C33="Corriente",PATRIMONIO!$B$10,IF(C33="No corriente",PATRIMONIO!$B$24,""))</f>
        <v/>
      </c>
      <c r="T33" s="27" t="str">
        <f>IF(C33="Corriente",PATRIMONIO!$B$11,IF(C33="No corriente",PATRIMONIO!$B$25,""))</f>
        <v/>
      </c>
      <c r="U33" s="27" t="str">
        <f>IF(C33="Corriente",PATRIMONIO!$B$12,IF(C33="No corriente",PATRIMONIO!$B$26,""))</f>
        <v/>
      </c>
      <c r="V33" s="27" t="str">
        <f>IF(C33="Corriente",PATRIMONIO!$B$13,IF(C33="No corriente",PATRIMONIO!$B$27,""))</f>
        <v/>
      </c>
      <c r="W33" s="27" t="str">
        <f>IF(C33="Corriente",PATRIMONIO!$B$14,IF(C33="No corriente",PATRIMONIO!$B$28,""))</f>
        <v/>
      </c>
      <c r="X33" s="27" t="str">
        <f>IF(C33="Corriente",PATRIMONIO!$B$15,IF(C33="No corriente",PATRIMONIO!$B$29,""))</f>
        <v/>
      </c>
      <c r="Y33" s="27" t="str">
        <f>IF(C33="Corriente",PATRIMONIO!$B$16,IF(C33="No corriente",PATRIMONIO!$B$30,""))</f>
        <v/>
      </c>
      <c r="Z33" s="27" t="str">
        <f>IF(C33="Corriente",PATRIMONIO!$B$17,IF(C33="No corriente",PATRIMONIO!$B$31,""))</f>
        <v/>
      </c>
      <c r="AA33" s="36" t="str">
        <f>IF(C33="Corriente",PATRIMONIO!$B$18,IF(C33="No corriente",PATRIMONIO!$B$32,""))</f>
        <v/>
      </c>
      <c r="AB33" s="27" t="str">
        <f>IF(C33="Corriente",PATRIMONIO!$E$8,IF(C33="No corriente",PATRIMONIO!$E$17,""))</f>
        <v/>
      </c>
      <c r="AC33" s="27" t="str">
        <f>IF(C33="Corriente",PATRIMONIO!$E$9,IF(C33="No corriente",PATRIMONIO!$E$18,""))</f>
        <v/>
      </c>
      <c r="AD33" s="27" t="str">
        <f>IF(C33="Corriente",PATRIMONIO!$E$10,IF(C33="No corriente",PATRIMONIO!$E$19,""))</f>
        <v/>
      </c>
      <c r="AE33" s="27" t="str">
        <f>IF(C33="Corriente",PATRIMONIO!$E$11,IF(C33="No corriente",PATRIMONIO!$E$20,""))</f>
        <v/>
      </c>
      <c r="AF33" s="36" t="str">
        <f>IF(C33="Corriente",PATRIMONIO!$E$12,IF(C33="No corriente",PATRIMONIO!$E$21,""))</f>
        <v/>
      </c>
      <c r="AG33" s="27" t="str">
        <f>IF(C33="Corriente",PATRIMONIO!$E$13,IF(C33="No corriente",PATRIMONIO!$E$22,""))</f>
        <v/>
      </c>
      <c r="AH33" s="27" t="str">
        <f>IF(C33="Corriente","",IF(C33="No corriente",PATRIMONIO!$E$24,""))</f>
        <v/>
      </c>
      <c r="AI33" s="27"/>
    </row>
    <row r="34" spans="1:35" ht="15.75" customHeight="1" x14ac:dyDescent="0.15">
      <c r="A34" s="26"/>
      <c r="B34" s="37"/>
      <c r="C34" s="38"/>
      <c r="D34" s="38"/>
      <c r="E34" s="39"/>
      <c r="F34" s="50"/>
      <c r="H34" s="26"/>
      <c r="I34" s="26"/>
      <c r="J34" s="26"/>
      <c r="K34" s="26"/>
      <c r="L34" s="26"/>
      <c r="M34" s="26"/>
      <c r="N34" s="35" t="str">
        <f>IFERROR(IF(F34&gt;0,VLOOKUP(P34,'TASA DE CAMBIO'!A:B,2,0),""),"")</f>
        <v/>
      </c>
      <c r="O34" s="41" t="str">
        <f t="shared" si="0"/>
        <v/>
      </c>
      <c r="P34" s="36" t="str">
        <f>IF(F34&gt;0,CONCATENATE(E34,PATRIMONIO!$C$2),"")</f>
        <v/>
      </c>
      <c r="Q34" s="27" t="str">
        <f>IF(C34="Corriente",PATRIMONIO!$B$8,IF(C34="No corriente",PATRIMONIO!$B$22,""))</f>
        <v/>
      </c>
      <c r="R34" s="27" t="str">
        <f>IF(C34="Corriente",PATRIMONIO!$B$9,IF(C34="No corriente",PATRIMONIO!$B$23,""))</f>
        <v/>
      </c>
      <c r="S34" s="27" t="str">
        <f>IF(C34="Corriente",PATRIMONIO!$B$10,IF(C34="No corriente",PATRIMONIO!$B$24,""))</f>
        <v/>
      </c>
      <c r="T34" s="27" t="str">
        <f>IF(C34="Corriente",PATRIMONIO!$B$11,IF(C34="No corriente",PATRIMONIO!$B$25,""))</f>
        <v/>
      </c>
      <c r="U34" s="27" t="str">
        <f>IF(C34="Corriente",PATRIMONIO!$B$12,IF(C34="No corriente",PATRIMONIO!$B$26,""))</f>
        <v/>
      </c>
      <c r="V34" s="27" t="str">
        <f>IF(C34="Corriente",PATRIMONIO!$B$13,IF(C34="No corriente",PATRIMONIO!$B$27,""))</f>
        <v/>
      </c>
      <c r="W34" s="27" t="str">
        <f>IF(C34="Corriente",PATRIMONIO!$B$14,IF(C34="No corriente",PATRIMONIO!$B$28,""))</f>
        <v/>
      </c>
      <c r="X34" s="27" t="str">
        <f>IF(C34="Corriente",PATRIMONIO!$B$15,IF(C34="No corriente",PATRIMONIO!$B$29,""))</f>
        <v/>
      </c>
      <c r="Y34" s="27" t="str">
        <f>IF(C34="Corriente",PATRIMONIO!$B$16,IF(C34="No corriente",PATRIMONIO!$B$30,""))</f>
        <v/>
      </c>
      <c r="Z34" s="27" t="str">
        <f>IF(C34="Corriente",PATRIMONIO!$B$17,IF(C34="No corriente",PATRIMONIO!$B$31,""))</f>
        <v/>
      </c>
      <c r="AA34" s="36" t="str">
        <f>IF(C34="Corriente",PATRIMONIO!$B$18,IF(C34="No corriente",PATRIMONIO!$B$32,""))</f>
        <v/>
      </c>
      <c r="AB34" s="27" t="str">
        <f>IF(C34="Corriente",PATRIMONIO!$E$8,IF(C34="No corriente",PATRIMONIO!$E$17,""))</f>
        <v/>
      </c>
      <c r="AC34" s="27" t="str">
        <f>IF(C34="Corriente",PATRIMONIO!$E$9,IF(C34="No corriente",PATRIMONIO!$E$18,""))</f>
        <v/>
      </c>
      <c r="AD34" s="27" t="str">
        <f>IF(C34="Corriente",PATRIMONIO!$E$10,IF(C34="No corriente",PATRIMONIO!$E$19,""))</f>
        <v/>
      </c>
      <c r="AE34" s="27" t="str">
        <f>IF(C34="Corriente",PATRIMONIO!$E$11,IF(C34="No corriente",PATRIMONIO!$E$20,""))</f>
        <v/>
      </c>
      <c r="AF34" s="36" t="str">
        <f>IF(C34="Corriente",PATRIMONIO!$E$12,IF(C34="No corriente",PATRIMONIO!$E$21,""))</f>
        <v/>
      </c>
      <c r="AG34" s="27" t="str">
        <f>IF(C34="Corriente",PATRIMONIO!$E$13,IF(C34="No corriente",PATRIMONIO!$E$22,""))</f>
        <v/>
      </c>
      <c r="AH34" s="27" t="str">
        <f>IF(C34="Corriente","",IF(C34="No corriente",PATRIMONIO!$E$24,""))</f>
        <v/>
      </c>
      <c r="AI34" s="27"/>
    </row>
    <row r="35" spans="1:35" ht="15.75" customHeight="1" x14ac:dyDescent="0.15">
      <c r="A35" s="26"/>
      <c r="B35" s="37"/>
      <c r="C35" s="38"/>
      <c r="D35" s="38"/>
      <c r="E35" s="39"/>
      <c r="F35" s="50"/>
      <c r="H35" s="26"/>
      <c r="I35" s="26"/>
      <c r="J35" s="26"/>
      <c r="K35" s="26"/>
      <c r="L35" s="26"/>
      <c r="M35" s="26"/>
      <c r="N35" s="35" t="str">
        <f>IFERROR(IF(F35&gt;0,VLOOKUP(P35,'TASA DE CAMBIO'!A:B,2,0),""),"")</f>
        <v/>
      </c>
      <c r="O35" s="41" t="str">
        <f t="shared" si="0"/>
        <v/>
      </c>
      <c r="P35" s="36" t="str">
        <f>IF(F35&gt;0,CONCATENATE(E35,PATRIMONIO!$C$2),"")</f>
        <v/>
      </c>
      <c r="Q35" s="27" t="str">
        <f>IF(C35="Corriente",PATRIMONIO!$B$8,IF(C35="No corriente",PATRIMONIO!$B$22,""))</f>
        <v/>
      </c>
      <c r="R35" s="27" t="str">
        <f>IF(C35="Corriente",PATRIMONIO!$B$9,IF(C35="No corriente",PATRIMONIO!$B$23,""))</f>
        <v/>
      </c>
      <c r="S35" s="27" t="str">
        <f>IF(C35="Corriente",PATRIMONIO!$B$10,IF(C35="No corriente",PATRIMONIO!$B$24,""))</f>
        <v/>
      </c>
      <c r="T35" s="27" t="str">
        <f>IF(C35="Corriente",PATRIMONIO!$B$11,IF(C35="No corriente",PATRIMONIO!$B$25,""))</f>
        <v/>
      </c>
      <c r="U35" s="27" t="str">
        <f>IF(C35="Corriente",PATRIMONIO!$B$12,IF(C35="No corriente",PATRIMONIO!$B$26,""))</f>
        <v/>
      </c>
      <c r="V35" s="27" t="str">
        <f>IF(C35="Corriente",PATRIMONIO!$B$13,IF(C35="No corriente",PATRIMONIO!$B$27,""))</f>
        <v/>
      </c>
      <c r="W35" s="27" t="str">
        <f>IF(C35="Corriente",PATRIMONIO!$B$14,IF(C35="No corriente",PATRIMONIO!$B$28,""))</f>
        <v/>
      </c>
      <c r="X35" s="27" t="str">
        <f>IF(C35="Corriente",PATRIMONIO!$B$15,IF(C35="No corriente",PATRIMONIO!$B$29,""))</f>
        <v/>
      </c>
      <c r="Y35" s="27" t="str">
        <f>IF(C35="Corriente",PATRIMONIO!$B$16,IF(C35="No corriente",PATRIMONIO!$B$30,""))</f>
        <v/>
      </c>
      <c r="Z35" s="27" t="str">
        <f>IF(C35="Corriente",PATRIMONIO!$B$17,IF(C35="No corriente",PATRIMONIO!$B$31,""))</f>
        <v/>
      </c>
      <c r="AA35" s="36" t="str">
        <f>IF(C35="Corriente",PATRIMONIO!$B$18,IF(C35="No corriente",PATRIMONIO!$B$32,""))</f>
        <v/>
      </c>
      <c r="AB35" s="27" t="str">
        <f>IF(C35="Corriente",PATRIMONIO!$E$8,IF(C35="No corriente",PATRIMONIO!$E$17,""))</f>
        <v/>
      </c>
      <c r="AC35" s="27" t="str">
        <f>IF(C35="Corriente",PATRIMONIO!$E$9,IF(C35="No corriente",PATRIMONIO!$E$18,""))</f>
        <v/>
      </c>
      <c r="AD35" s="27" t="str">
        <f>IF(C35="Corriente",PATRIMONIO!$E$10,IF(C35="No corriente",PATRIMONIO!$E$19,""))</f>
        <v/>
      </c>
      <c r="AE35" s="27" t="str">
        <f>IF(C35="Corriente",PATRIMONIO!$E$11,IF(C35="No corriente",PATRIMONIO!$E$20,""))</f>
        <v/>
      </c>
      <c r="AF35" s="36" t="str">
        <f>IF(C35="Corriente",PATRIMONIO!$E$12,IF(C35="No corriente",PATRIMONIO!$E$21,""))</f>
        <v/>
      </c>
      <c r="AG35" s="27" t="str">
        <f>IF(C35="Corriente",PATRIMONIO!$E$13,IF(C35="No corriente",PATRIMONIO!$E$22,""))</f>
        <v/>
      </c>
      <c r="AH35" s="27" t="str">
        <f>IF(C35="Corriente","",IF(C35="No corriente",PATRIMONIO!$E$24,""))</f>
        <v/>
      </c>
      <c r="AI35" s="27"/>
    </row>
    <row r="36" spans="1:35" ht="15.75" customHeight="1" x14ac:dyDescent="0.15">
      <c r="A36" s="26"/>
      <c r="B36" s="37"/>
      <c r="C36" s="38"/>
      <c r="D36" s="38"/>
      <c r="E36" s="39"/>
      <c r="F36" s="50"/>
      <c r="H36" s="26"/>
      <c r="I36" s="26"/>
      <c r="J36" s="26"/>
      <c r="K36" s="26"/>
      <c r="L36" s="26"/>
      <c r="M36" s="26"/>
      <c r="N36" s="35" t="str">
        <f>IFERROR(IF(F36&gt;0,VLOOKUP(P36,'TASA DE CAMBIO'!A:B,2,0),""),"")</f>
        <v/>
      </c>
      <c r="O36" s="41" t="str">
        <f t="shared" si="0"/>
        <v/>
      </c>
      <c r="P36" s="36" t="str">
        <f>IF(F36&gt;0,CONCATENATE(E36,PATRIMONIO!$C$2),"")</f>
        <v/>
      </c>
      <c r="Q36" s="27" t="str">
        <f>IF(C36="Corriente",PATRIMONIO!$B$8,IF(C36="No corriente",PATRIMONIO!$B$22,""))</f>
        <v/>
      </c>
      <c r="R36" s="27" t="str">
        <f>IF(C36="Corriente",PATRIMONIO!$B$9,IF(C36="No corriente",PATRIMONIO!$B$23,""))</f>
        <v/>
      </c>
      <c r="S36" s="27" t="str">
        <f>IF(C36="Corriente",PATRIMONIO!$B$10,IF(C36="No corriente",PATRIMONIO!$B$24,""))</f>
        <v/>
      </c>
      <c r="T36" s="27" t="str">
        <f>IF(C36="Corriente",PATRIMONIO!$B$11,IF(C36="No corriente",PATRIMONIO!$B$25,""))</f>
        <v/>
      </c>
      <c r="U36" s="27" t="str">
        <f>IF(C36="Corriente",PATRIMONIO!$B$12,IF(C36="No corriente",PATRIMONIO!$B$26,""))</f>
        <v/>
      </c>
      <c r="V36" s="27" t="str">
        <f>IF(C36="Corriente",PATRIMONIO!$B$13,IF(C36="No corriente",PATRIMONIO!$B$27,""))</f>
        <v/>
      </c>
      <c r="W36" s="27" t="str">
        <f>IF(C36="Corriente",PATRIMONIO!$B$14,IF(C36="No corriente",PATRIMONIO!$B$28,""))</f>
        <v/>
      </c>
      <c r="X36" s="27" t="str">
        <f>IF(C36="Corriente",PATRIMONIO!$B$15,IF(C36="No corriente",PATRIMONIO!$B$29,""))</f>
        <v/>
      </c>
      <c r="Y36" s="27" t="str">
        <f>IF(C36="Corriente",PATRIMONIO!$B$16,IF(C36="No corriente",PATRIMONIO!$B$30,""))</f>
        <v/>
      </c>
      <c r="Z36" s="27" t="str">
        <f>IF(C36="Corriente",PATRIMONIO!$B$17,IF(C36="No corriente",PATRIMONIO!$B$31,""))</f>
        <v/>
      </c>
      <c r="AA36" s="36" t="str">
        <f>IF(C36="Corriente",PATRIMONIO!$B$18,IF(C36="No corriente",PATRIMONIO!$B$32,""))</f>
        <v/>
      </c>
      <c r="AB36" s="27" t="str">
        <f>IF(C36="Corriente",PATRIMONIO!$E$8,IF(C36="No corriente",PATRIMONIO!$E$17,""))</f>
        <v/>
      </c>
      <c r="AC36" s="27" t="str">
        <f>IF(C36="Corriente",PATRIMONIO!$E$9,IF(C36="No corriente",PATRIMONIO!$E$18,""))</f>
        <v/>
      </c>
      <c r="AD36" s="27" t="str">
        <f>IF(C36="Corriente",PATRIMONIO!$E$10,IF(C36="No corriente",PATRIMONIO!$E$19,""))</f>
        <v/>
      </c>
      <c r="AE36" s="27" t="str">
        <f>IF(C36="Corriente",PATRIMONIO!$E$11,IF(C36="No corriente",PATRIMONIO!$E$20,""))</f>
        <v/>
      </c>
      <c r="AF36" s="36" t="str">
        <f>IF(C36="Corriente",PATRIMONIO!$E$12,IF(C36="No corriente",PATRIMONIO!$E$21,""))</f>
        <v/>
      </c>
      <c r="AG36" s="27" t="str">
        <f>IF(C36="Corriente",PATRIMONIO!$E$13,IF(C36="No corriente",PATRIMONIO!$E$22,""))</f>
        <v/>
      </c>
      <c r="AH36" s="27" t="str">
        <f>IF(C36="Corriente","",IF(C36="No corriente",PATRIMONIO!$E$24,""))</f>
        <v/>
      </c>
      <c r="AI36" s="27"/>
    </row>
    <row r="37" spans="1:35" ht="15.75" customHeight="1" x14ac:dyDescent="0.15">
      <c r="A37" s="26"/>
      <c r="B37" s="37"/>
      <c r="C37" s="38"/>
      <c r="D37" s="38"/>
      <c r="E37" s="39"/>
      <c r="F37" s="50"/>
      <c r="H37" s="26"/>
      <c r="I37" s="26"/>
      <c r="J37" s="26"/>
      <c r="K37" s="26"/>
      <c r="L37" s="26"/>
      <c r="M37" s="26"/>
      <c r="N37" s="35" t="str">
        <f>IFERROR(IF(F37&gt;0,VLOOKUP(P37,'TASA DE CAMBIO'!A:B,2,0),""),"")</f>
        <v/>
      </c>
      <c r="O37" s="41" t="str">
        <f t="shared" si="0"/>
        <v/>
      </c>
      <c r="P37" s="36" t="str">
        <f>IF(F37&gt;0,CONCATENATE(E37,PATRIMONIO!$C$2),"")</f>
        <v/>
      </c>
      <c r="Q37" s="27" t="str">
        <f>IF(C37="Corriente",PATRIMONIO!$B$8,IF(C37="No corriente",PATRIMONIO!$B$22,""))</f>
        <v/>
      </c>
      <c r="R37" s="27" t="str">
        <f>IF(C37="Corriente",PATRIMONIO!$B$9,IF(C37="No corriente",PATRIMONIO!$B$23,""))</f>
        <v/>
      </c>
      <c r="S37" s="27" t="str">
        <f>IF(C37="Corriente",PATRIMONIO!$B$10,IF(C37="No corriente",PATRIMONIO!$B$24,""))</f>
        <v/>
      </c>
      <c r="T37" s="27" t="str">
        <f>IF(C37="Corriente",PATRIMONIO!$B$11,IF(C37="No corriente",PATRIMONIO!$B$25,""))</f>
        <v/>
      </c>
      <c r="U37" s="27" t="str">
        <f>IF(C37="Corriente",PATRIMONIO!$B$12,IF(C37="No corriente",PATRIMONIO!$B$26,""))</f>
        <v/>
      </c>
      <c r="V37" s="27" t="str">
        <f>IF(C37="Corriente",PATRIMONIO!$B$13,IF(C37="No corriente",PATRIMONIO!$B$27,""))</f>
        <v/>
      </c>
      <c r="W37" s="27" t="str">
        <f>IF(C37="Corriente",PATRIMONIO!$B$14,IF(C37="No corriente",PATRIMONIO!$B$28,""))</f>
        <v/>
      </c>
      <c r="X37" s="27" t="str">
        <f>IF(C37="Corriente",PATRIMONIO!$B$15,IF(C37="No corriente",PATRIMONIO!$B$29,""))</f>
        <v/>
      </c>
      <c r="Y37" s="27" t="str">
        <f>IF(C37="Corriente",PATRIMONIO!$B$16,IF(C37="No corriente",PATRIMONIO!$B$30,""))</f>
        <v/>
      </c>
      <c r="Z37" s="27" t="str">
        <f>IF(C37="Corriente",PATRIMONIO!$B$17,IF(C37="No corriente",PATRIMONIO!$B$31,""))</f>
        <v/>
      </c>
      <c r="AA37" s="36" t="str">
        <f>IF(C37="Corriente",PATRIMONIO!$B$18,IF(C37="No corriente",PATRIMONIO!$B$32,""))</f>
        <v/>
      </c>
      <c r="AB37" s="27" t="str">
        <f>IF(C37="Corriente",PATRIMONIO!$E$8,IF(C37="No corriente",PATRIMONIO!$E$17,""))</f>
        <v/>
      </c>
      <c r="AC37" s="27" t="str">
        <f>IF(C37="Corriente",PATRIMONIO!$E$9,IF(C37="No corriente",PATRIMONIO!$E$18,""))</f>
        <v/>
      </c>
      <c r="AD37" s="27" t="str">
        <f>IF(C37="Corriente",PATRIMONIO!$E$10,IF(C37="No corriente",PATRIMONIO!$E$19,""))</f>
        <v/>
      </c>
      <c r="AE37" s="27" t="str">
        <f>IF(C37="Corriente",PATRIMONIO!$E$11,IF(C37="No corriente",PATRIMONIO!$E$20,""))</f>
        <v/>
      </c>
      <c r="AF37" s="36" t="str">
        <f>IF(C37="Corriente",PATRIMONIO!$E$12,IF(C37="No corriente",PATRIMONIO!$E$21,""))</f>
        <v/>
      </c>
      <c r="AG37" s="27" t="str">
        <f>IF(C37="Corriente",PATRIMONIO!$E$13,IF(C37="No corriente",PATRIMONIO!$E$22,""))</f>
        <v/>
      </c>
      <c r="AH37" s="27" t="str">
        <f>IF(C37="Corriente","",IF(C37="No corriente",PATRIMONIO!$E$24,""))</f>
        <v/>
      </c>
      <c r="AI37" s="27"/>
    </row>
    <row r="38" spans="1:35" ht="15.75" customHeight="1" x14ac:dyDescent="0.15">
      <c r="A38" s="26"/>
      <c r="B38" s="37"/>
      <c r="C38" s="38"/>
      <c r="D38" s="38"/>
      <c r="E38" s="39"/>
      <c r="F38" s="50"/>
      <c r="H38" s="26"/>
      <c r="I38" s="26"/>
      <c r="J38" s="26"/>
      <c r="K38" s="26"/>
      <c r="L38" s="26"/>
      <c r="M38" s="26"/>
      <c r="N38" s="35" t="str">
        <f>IFERROR(IF(F38&gt;0,VLOOKUP(P38,'TASA DE CAMBIO'!A:B,2,0),""),"")</f>
        <v/>
      </c>
      <c r="O38" s="41" t="str">
        <f t="shared" si="0"/>
        <v/>
      </c>
      <c r="P38" s="36" t="str">
        <f>IF(F38&gt;0,CONCATENATE(E38,PATRIMONIO!$C$2),"")</f>
        <v/>
      </c>
      <c r="Q38" s="27" t="str">
        <f>IF(C38="Corriente",PATRIMONIO!$B$8,IF(C38="No corriente",PATRIMONIO!$B$22,""))</f>
        <v/>
      </c>
      <c r="R38" s="27" t="str">
        <f>IF(C38="Corriente",PATRIMONIO!$B$9,IF(C38="No corriente",PATRIMONIO!$B$23,""))</f>
        <v/>
      </c>
      <c r="S38" s="27" t="str">
        <f>IF(C38="Corriente",PATRIMONIO!$B$10,IF(C38="No corriente",PATRIMONIO!$B$24,""))</f>
        <v/>
      </c>
      <c r="T38" s="27" t="str">
        <f>IF(C38="Corriente",PATRIMONIO!$B$11,IF(C38="No corriente",PATRIMONIO!$B$25,""))</f>
        <v/>
      </c>
      <c r="U38" s="27" t="str">
        <f>IF(C38="Corriente",PATRIMONIO!$B$12,IF(C38="No corriente",PATRIMONIO!$B$26,""))</f>
        <v/>
      </c>
      <c r="V38" s="27" t="str">
        <f>IF(C38="Corriente",PATRIMONIO!$B$13,IF(C38="No corriente",PATRIMONIO!$B$27,""))</f>
        <v/>
      </c>
      <c r="W38" s="27" t="str">
        <f>IF(C38="Corriente",PATRIMONIO!$B$14,IF(C38="No corriente",PATRIMONIO!$B$28,""))</f>
        <v/>
      </c>
      <c r="X38" s="27" t="str">
        <f>IF(C38="Corriente",PATRIMONIO!$B$15,IF(C38="No corriente",PATRIMONIO!$B$29,""))</f>
        <v/>
      </c>
      <c r="Y38" s="27" t="str">
        <f>IF(C38="Corriente",PATRIMONIO!$B$16,IF(C38="No corriente",PATRIMONIO!$B$30,""))</f>
        <v/>
      </c>
      <c r="Z38" s="27" t="str">
        <f>IF(C38="Corriente",PATRIMONIO!$B$17,IF(C38="No corriente",PATRIMONIO!$B$31,""))</f>
        <v/>
      </c>
      <c r="AA38" s="36" t="str">
        <f>IF(C38="Corriente",PATRIMONIO!$B$18,IF(C38="No corriente",PATRIMONIO!$B$32,""))</f>
        <v/>
      </c>
      <c r="AB38" s="27" t="str">
        <f>IF(C38="Corriente",PATRIMONIO!$E$8,IF(C38="No corriente",PATRIMONIO!$E$17,""))</f>
        <v/>
      </c>
      <c r="AC38" s="27" t="str">
        <f>IF(C38="Corriente",PATRIMONIO!$E$9,IF(C38="No corriente",PATRIMONIO!$E$18,""))</f>
        <v/>
      </c>
      <c r="AD38" s="27" t="str">
        <f>IF(C38="Corriente",PATRIMONIO!$E$10,IF(C38="No corriente",PATRIMONIO!$E$19,""))</f>
        <v/>
      </c>
      <c r="AE38" s="27" t="str">
        <f>IF(C38="Corriente",PATRIMONIO!$E$11,IF(C38="No corriente",PATRIMONIO!$E$20,""))</f>
        <v/>
      </c>
      <c r="AF38" s="36" t="str">
        <f>IF(C38="Corriente",PATRIMONIO!$E$12,IF(C38="No corriente",PATRIMONIO!$E$21,""))</f>
        <v/>
      </c>
      <c r="AG38" s="27" t="str">
        <f>IF(C38="Corriente",PATRIMONIO!$E$13,IF(C38="No corriente",PATRIMONIO!$E$22,""))</f>
        <v/>
      </c>
      <c r="AH38" s="27" t="str">
        <f>IF(C38="Corriente","",IF(C38="No corriente",PATRIMONIO!$E$24,""))</f>
        <v/>
      </c>
      <c r="AI38" s="27"/>
    </row>
    <row r="39" spans="1:35" ht="15.75" customHeight="1" x14ac:dyDescent="0.15">
      <c r="A39" s="26"/>
      <c r="B39" s="37"/>
      <c r="C39" s="38"/>
      <c r="D39" s="38"/>
      <c r="E39" s="39"/>
      <c r="F39" s="50"/>
      <c r="H39" s="26"/>
      <c r="I39" s="26"/>
      <c r="J39" s="26"/>
      <c r="K39" s="26"/>
      <c r="L39" s="26"/>
      <c r="M39" s="26"/>
      <c r="N39" s="35" t="str">
        <f>IFERROR(IF(F39&gt;0,VLOOKUP(P39,'TASA DE CAMBIO'!A:B,2,0),""),"")</f>
        <v/>
      </c>
      <c r="O39" s="41" t="str">
        <f t="shared" si="0"/>
        <v/>
      </c>
      <c r="P39" s="36" t="str">
        <f>IF(F39&gt;0,CONCATENATE(E39,PATRIMONIO!$C$2),"")</f>
        <v/>
      </c>
      <c r="Q39" s="27" t="str">
        <f>IF(C39="Corriente",PATRIMONIO!$B$8,IF(C39="No corriente",PATRIMONIO!$B$22,""))</f>
        <v/>
      </c>
      <c r="R39" s="27" t="str">
        <f>IF(C39="Corriente",PATRIMONIO!$B$9,IF(C39="No corriente",PATRIMONIO!$B$23,""))</f>
        <v/>
      </c>
      <c r="S39" s="27" t="str">
        <f>IF(C39="Corriente",PATRIMONIO!$B$10,IF(C39="No corriente",PATRIMONIO!$B$24,""))</f>
        <v/>
      </c>
      <c r="T39" s="27" t="str">
        <f>IF(C39="Corriente",PATRIMONIO!$B$11,IF(C39="No corriente",PATRIMONIO!$B$25,""))</f>
        <v/>
      </c>
      <c r="U39" s="27" t="str">
        <f>IF(C39="Corriente",PATRIMONIO!$B$12,IF(C39="No corriente",PATRIMONIO!$B$26,""))</f>
        <v/>
      </c>
      <c r="V39" s="27" t="str">
        <f>IF(C39="Corriente",PATRIMONIO!$B$13,IF(C39="No corriente",PATRIMONIO!$B$27,""))</f>
        <v/>
      </c>
      <c r="W39" s="27" t="str">
        <f>IF(C39="Corriente",PATRIMONIO!$B$14,IF(C39="No corriente",PATRIMONIO!$B$28,""))</f>
        <v/>
      </c>
      <c r="X39" s="27" t="str">
        <f>IF(C39="Corriente",PATRIMONIO!$B$15,IF(C39="No corriente",PATRIMONIO!$B$29,""))</f>
        <v/>
      </c>
      <c r="Y39" s="27" t="str">
        <f>IF(C39="Corriente",PATRIMONIO!$B$16,IF(C39="No corriente",PATRIMONIO!$B$30,""))</f>
        <v/>
      </c>
      <c r="Z39" s="27" t="str">
        <f>IF(C39="Corriente",PATRIMONIO!$B$17,IF(C39="No corriente",PATRIMONIO!$B$31,""))</f>
        <v/>
      </c>
      <c r="AA39" s="36" t="str">
        <f>IF(C39="Corriente",PATRIMONIO!$B$18,IF(C39="No corriente",PATRIMONIO!$B$32,""))</f>
        <v/>
      </c>
      <c r="AB39" s="27" t="str">
        <f>IF(C39="Corriente",PATRIMONIO!$E$8,IF(C39="No corriente",PATRIMONIO!$E$17,""))</f>
        <v/>
      </c>
      <c r="AC39" s="27" t="str">
        <f>IF(C39="Corriente",PATRIMONIO!$E$9,IF(C39="No corriente",PATRIMONIO!$E$18,""))</f>
        <v/>
      </c>
      <c r="AD39" s="27" t="str">
        <f>IF(C39="Corriente",PATRIMONIO!$E$10,IF(C39="No corriente",PATRIMONIO!$E$19,""))</f>
        <v/>
      </c>
      <c r="AE39" s="27" t="str">
        <f>IF(C39="Corriente",PATRIMONIO!$E$11,IF(C39="No corriente",PATRIMONIO!$E$20,""))</f>
        <v/>
      </c>
      <c r="AF39" s="36" t="str">
        <f>IF(C39="Corriente",PATRIMONIO!$E$12,IF(C39="No corriente",PATRIMONIO!$E$21,""))</f>
        <v/>
      </c>
      <c r="AG39" s="27" t="str">
        <f>IF(C39="Corriente",PATRIMONIO!$E$13,IF(C39="No corriente",PATRIMONIO!$E$22,""))</f>
        <v/>
      </c>
      <c r="AH39" s="27" t="str">
        <f>IF(C39="Corriente","",IF(C39="No corriente",PATRIMONIO!$E$24,""))</f>
        <v/>
      </c>
      <c r="AI39" s="27"/>
    </row>
    <row r="40" spans="1:35" ht="15.75" customHeight="1" x14ac:dyDescent="0.15">
      <c r="A40" s="26"/>
      <c r="B40" s="37"/>
      <c r="C40" s="38"/>
      <c r="D40" s="38"/>
      <c r="E40" s="39"/>
      <c r="F40" s="50"/>
      <c r="H40" s="26"/>
      <c r="I40" s="26"/>
      <c r="J40" s="26"/>
      <c r="K40" s="26"/>
      <c r="L40" s="26"/>
      <c r="M40" s="26"/>
      <c r="N40" s="35" t="str">
        <f>IFERROR(IF(F40&gt;0,VLOOKUP(P40,'TASA DE CAMBIO'!A:B,2,0),""),"")</f>
        <v/>
      </c>
      <c r="O40" s="41" t="str">
        <f t="shared" si="0"/>
        <v/>
      </c>
      <c r="P40" s="36" t="str">
        <f>IF(F40&gt;0,CONCATENATE(E40,PATRIMONIO!$C$2),"")</f>
        <v/>
      </c>
      <c r="Q40" s="27" t="str">
        <f>IF(C40="Corriente",PATRIMONIO!$B$8,IF(C40="No corriente",PATRIMONIO!$B$22,""))</f>
        <v/>
      </c>
      <c r="R40" s="27" t="str">
        <f>IF(C40="Corriente",PATRIMONIO!$B$9,IF(C40="No corriente",PATRIMONIO!$B$23,""))</f>
        <v/>
      </c>
      <c r="S40" s="27" t="str">
        <f>IF(C40="Corriente",PATRIMONIO!$B$10,IF(C40="No corriente",PATRIMONIO!$B$24,""))</f>
        <v/>
      </c>
      <c r="T40" s="27" t="str">
        <f>IF(C40="Corriente",PATRIMONIO!$B$11,IF(C40="No corriente",PATRIMONIO!$B$25,""))</f>
        <v/>
      </c>
      <c r="U40" s="27" t="str">
        <f>IF(C40="Corriente",PATRIMONIO!$B$12,IF(C40="No corriente",PATRIMONIO!$B$26,""))</f>
        <v/>
      </c>
      <c r="V40" s="27" t="str">
        <f>IF(C40="Corriente",PATRIMONIO!$B$13,IF(C40="No corriente",PATRIMONIO!$B$27,""))</f>
        <v/>
      </c>
      <c r="W40" s="27" t="str">
        <f>IF(C40="Corriente",PATRIMONIO!$B$14,IF(C40="No corriente",PATRIMONIO!$B$28,""))</f>
        <v/>
      </c>
      <c r="X40" s="27" t="str">
        <f>IF(C40="Corriente",PATRIMONIO!$B$15,IF(C40="No corriente",PATRIMONIO!$B$29,""))</f>
        <v/>
      </c>
      <c r="Y40" s="27" t="str">
        <f>IF(C40="Corriente",PATRIMONIO!$B$16,IF(C40="No corriente",PATRIMONIO!$B$30,""))</f>
        <v/>
      </c>
      <c r="Z40" s="27" t="str">
        <f>IF(C40="Corriente",PATRIMONIO!$B$17,IF(C40="No corriente",PATRIMONIO!$B$31,""))</f>
        <v/>
      </c>
      <c r="AA40" s="36" t="str">
        <f>IF(C40="Corriente",PATRIMONIO!$B$18,IF(C40="No corriente",PATRIMONIO!$B$32,""))</f>
        <v/>
      </c>
      <c r="AB40" s="27" t="str">
        <f>IF(C40="Corriente",PATRIMONIO!$E$8,IF(C40="No corriente",PATRIMONIO!$E$17,""))</f>
        <v/>
      </c>
      <c r="AC40" s="27" t="str">
        <f>IF(C40="Corriente",PATRIMONIO!$E$9,IF(C40="No corriente",PATRIMONIO!$E$18,""))</f>
        <v/>
      </c>
      <c r="AD40" s="27" t="str">
        <f>IF(C40="Corriente",PATRIMONIO!$E$10,IF(C40="No corriente",PATRIMONIO!$E$19,""))</f>
        <v/>
      </c>
      <c r="AE40" s="27" t="str">
        <f>IF(C40="Corriente",PATRIMONIO!$E$11,IF(C40="No corriente",PATRIMONIO!$E$20,""))</f>
        <v/>
      </c>
      <c r="AF40" s="36" t="str">
        <f>IF(C40="Corriente",PATRIMONIO!$E$12,IF(C40="No corriente",PATRIMONIO!$E$21,""))</f>
        <v/>
      </c>
      <c r="AG40" s="27" t="str">
        <f>IF(C40="Corriente",PATRIMONIO!$E$13,IF(C40="No corriente",PATRIMONIO!$E$22,""))</f>
        <v/>
      </c>
      <c r="AH40" s="27" t="str">
        <f>IF(C40="Corriente","",IF(C40="No corriente",PATRIMONIO!$E$24,""))</f>
        <v/>
      </c>
      <c r="AI40" s="27"/>
    </row>
    <row r="41" spans="1:35" ht="15.75" customHeight="1" x14ac:dyDescent="0.15">
      <c r="A41" s="26"/>
      <c r="B41" s="37"/>
      <c r="C41" s="38"/>
      <c r="D41" s="38"/>
      <c r="E41" s="39"/>
      <c r="F41" s="50"/>
      <c r="H41" s="26"/>
      <c r="I41" s="26"/>
      <c r="J41" s="26"/>
      <c r="K41" s="26"/>
      <c r="L41" s="26"/>
      <c r="M41" s="26"/>
      <c r="N41" s="35" t="str">
        <f>IFERROR(IF(F41&gt;0,VLOOKUP(P41,'TASA DE CAMBIO'!A:B,2,0),""),"")</f>
        <v/>
      </c>
      <c r="O41" s="41" t="str">
        <f t="shared" si="0"/>
        <v/>
      </c>
      <c r="P41" s="36" t="str">
        <f>IF(F41&gt;0,CONCATENATE(E41,PATRIMONIO!$C$2),"")</f>
        <v/>
      </c>
      <c r="Q41" s="27" t="str">
        <f>IF(C41="Corriente",PATRIMONIO!$B$8,IF(C41="No corriente",PATRIMONIO!$B$22,""))</f>
        <v/>
      </c>
      <c r="R41" s="27" t="str">
        <f>IF(C41="Corriente",PATRIMONIO!$B$9,IF(C41="No corriente",PATRIMONIO!$B$23,""))</f>
        <v/>
      </c>
      <c r="S41" s="27" t="str">
        <f>IF(C41="Corriente",PATRIMONIO!$B$10,IF(C41="No corriente",PATRIMONIO!$B$24,""))</f>
        <v/>
      </c>
      <c r="T41" s="27" t="str">
        <f>IF(C41="Corriente",PATRIMONIO!$B$11,IF(C41="No corriente",PATRIMONIO!$B$25,""))</f>
        <v/>
      </c>
      <c r="U41" s="27" t="str">
        <f>IF(C41="Corriente",PATRIMONIO!$B$12,IF(C41="No corriente",PATRIMONIO!$B$26,""))</f>
        <v/>
      </c>
      <c r="V41" s="27" t="str">
        <f>IF(C41="Corriente",PATRIMONIO!$B$13,IF(C41="No corriente",PATRIMONIO!$B$27,""))</f>
        <v/>
      </c>
      <c r="W41" s="27" t="str">
        <f>IF(C41="Corriente",PATRIMONIO!$B$14,IF(C41="No corriente",PATRIMONIO!$B$28,""))</f>
        <v/>
      </c>
      <c r="X41" s="27" t="str">
        <f>IF(C41="Corriente",PATRIMONIO!$B$15,IF(C41="No corriente",PATRIMONIO!$B$29,""))</f>
        <v/>
      </c>
      <c r="Y41" s="27" t="str">
        <f>IF(C41="Corriente",PATRIMONIO!$B$16,IF(C41="No corriente",PATRIMONIO!$B$30,""))</f>
        <v/>
      </c>
      <c r="Z41" s="27" t="str">
        <f>IF(C41="Corriente",PATRIMONIO!$B$17,IF(C41="No corriente",PATRIMONIO!$B$31,""))</f>
        <v/>
      </c>
      <c r="AA41" s="36" t="str">
        <f>IF(C41="Corriente",PATRIMONIO!$B$18,IF(C41="No corriente",PATRIMONIO!$B$32,""))</f>
        <v/>
      </c>
      <c r="AB41" s="27" t="str">
        <f>IF(C41="Corriente",PATRIMONIO!$E$8,IF(C41="No corriente",PATRIMONIO!$E$17,""))</f>
        <v/>
      </c>
      <c r="AC41" s="27" t="str">
        <f>IF(C41="Corriente",PATRIMONIO!$E$9,IF(C41="No corriente",PATRIMONIO!$E$18,""))</f>
        <v/>
      </c>
      <c r="AD41" s="27" t="str">
        <f>IF(C41="Corriente",PATRIMONIO!$E$10,IF(C41="No corriente",PATRIMONIO!$E$19,""))</f>
        <v/>
      </c>
      <c r="AE41" s="27" t="str">
        <f>IF(C41="Corriente",PATRIMONIO!$E$11,IF(C41="No corriente",PATRIMONIO!$E$20,""))</f>
        <v/>
      </c>
      <c r="AF41" s="36" t="str">
        <f>IF(C41="Corriente",PATRIMONIO!$E$12,IF(C41="No corriente",PATRIMONIO!$E$21,""))</f>
        <v/>
      </c>
      <c r="AG41" s="27" t="str">
        <f>IF(C41="Corriente",PATRIMONIO!$E$13,IF(C41="No corriente",PATRIMONIO!$E$22,""))</f>
        <v/>
      </c>
      <c r="AH41" s="27" t="str">
        <f>IF(C41="Corriente","",IF(C41="No corriente",PATRIMONIO!$E$24,""))</f>
        <v/>
      </c>
      <c r="AI41" s="27"/>
    </row>
    <row r="42" spans="1:35" ht="15.75" customHeight="1" x14ac:dyDescent="0.15">
      <c r="A42" s="26"/>
      <c r="B42" s="37"/>
      <c r="C42" s="38"/>
      <c r="D42" s="38"/>
      <c r="E42" s="39"/>
      <c r="F42" s="50"/>
      <c r="H42" s="26"/>
      <c r="I42" s="26"/>
      <c r="J42" s="26"/>
      <c r="K42" s="26"/>
      <c r="L42" s="26"/>
      <c r="M42" s="26"/>
      <c r="N42" s="35" t="str">
        <f>IFERROR(IF(F42&gt;0,VLOOKUP(P42,'TASA DE CAMBIO'!A:B,2,0),""),"")</f>
        <v/>
      </c>
      <c r="O42" s="41" t="str">
        <f t="shared" si="0"/>
        <v/>
      </c>
      <c r="P42" s="36" t="str">
        <f>IF(F42&gt;0,CONCATENATE(E42,PATRIMONIO!$C$2),"")</f>
        <v/>
      </c>
      <c r="Q42" s="27" t="str">
        <f>IF(C42="Corriente",PATRIMONIO!$B$8,IF(C42="No corriente",PATRIMONIO!$B$22,""))</f>
        <v/>
      </c>
      <c r="R42" s="27" t="str">
        <f>IF(C42="Corriente",PATRIMONIO!$B$9,IF(C42="No corriente",PATRIMONIO!$B$23,""))</f>
        <v/>
      </c>
      <c r="S42" s="27" t="str">
        <f>IF(C42="Corriente",PATRIMONIO!$B$10,IF(C42="No corriente",PATRIMONIO!$B$24,""))</f>
        <v/>
      </c>
      <c r="T42" s="27" t="str">
        <f>IF(C42="Corriente",PATRIMONIO!$B$11,IF(C42="No corriente",PATRIMONIO!$B$25,""))</f>
        <v/>
      </c>
      <c r="U42" s="27" t="str">
        <f>IF(C42="Corriente",PATRIMONIO!$B$12,IF(C42="No corriente",PATRIMONIO!$B$26,""))</f>
        <v/>
      </c>
      <c r="V42" s="27" t="str">
        <f>IF(C42="Corriente",PATRIMONIO!$B$13,IF(C42="No corriente",PATRIMONIO!$B$27,""))</f>
        <v/>
      </c>
      <c r="W42" s="27" t="str">
        <f>IF(C42="Corriente",PATRIMONIO!$B$14,IF(C42="No corriente",PATRIMONIO!$B$28,""))</f>
        <v/>
      </c>
      <c r="X42" s="27" t="str">
        <f>IF(C42="Corriente",PATRIMONIO!$B$15,IF(C42="No corriente",PATRIMONIO!$B$29,""))</f>
        <v/>
      </c>
      <c r="Y42" s="27" t="str">
        <f>IF(C42="Corriente",PATRIMONIO!$B$16,IF(C42="No corriente",PATRIMONIO!$B$30,""))</f>
        <v/>
      </c>
      <c r="Z42" s="27" t="str">
        <f>IF(C42="Corriente",PATRIMONIO!$B$17,IF(C42="No corriente",PATRIMONIO!$B$31,""))</f>
        <v/>
      </c>
      <c r="AA42" s="36" t="str">
        <f>IF(C42="Corriente",PATRIMONIO!$B$18,IF(C42="No corriente",PATRIMONIO!$B$32,""))</f>
        <v/>
      </c>
      <c r="AB42" s="27" t="str">
        <f>IF(C42="Corriente",PATRIMONIO!$E$8,IF(C42="No corriente",PATRIMONIO!$E$17,""))</f>
        <v/>
      </c>
      <c r="AC42" s="27" t="str">
        <f>IF(C42="Corriente",PATRIMONIO!$E$9,IF(C42="No corriente",PATRIMONIO!$E$18,""))</f>
        <v/>
      </c>
      <c r="AD42" s="27" t="str">
        <f>IF(C42="Corriente",PATRIMONIO!$E$10,IF(C42="No corriente",PATRIMONIO!$E$19,""))</f>
        <v/>
      </c>
      <c r="AE42" s="27" t="str">
        <f>IF(C42="Corriente",PATRIMONIO!$E$11,IF(C42="No corriente",PATRIMONIO!$E$20,""))</f>
        <v/>
      </c>
      <c r="AF42" s="36" t="str">
        <f>IF(C42="Corriente",PATRIMONIO!$E$12,IF(C42="No corriente",PATRIMONIO!$E$21,""))</f>
        <v/>
      </c>
      <c r="AG42" s="27" t="str">
        <f>IF(C42="Corriente",PATRIMONIO!$E$13,IF(C42="No corriente",PATRIMONIO!$E$22,""))</f>
        <v/>
      </c>
      <c r="AH42" s="27" t="str">
        <f>IF(C42="Corriente","",IF(C42="No corriente",PATRIMONIO!$E$24,""))</f>
        <v/>
      </c>
      <c r="AI42" s="27"/>
    </row>
    <row r="43" spans="1:35" ht="15.75" customHeight="1" x14ac:dyDescent="0.15">
      <c r="A43" s="26"/>
      <c r="B43" s="37"/>
      <c r="C43" s="38"/>
      <c r="D43" s="38"/>
      <c r="E43" s="39"/>
      <c r="F43" s="50"/>
      <c r="H43" s="26"/>
      <c r="I43" s="26"/>
      <c r="J43" s="26"/>
      <c r="K43" s="26"/>
      <c r="L43" s="26"/>
      <c r="M43" s="26"/>
      <c r="N43" s="35" t="str">
        <f>IFERROR(IF(F43&gt;0,VLOOKUP(P43,'TASA DE CAMBIO'!A:B,2,0),""),"")</f>
        <v/>
      </c>
      <c r="O43" s="41" t="str">
        <f t="shared" si="0"/>
        <v/>
      </c>
      <c r="P43" s="36" t="str">
        <f>IF(F43&gt;0,CONCATENATE(E43,PATRIMONIO!$C$2),"")</f>
        <v/>
      </c>
      <c r="Q43" s="27" t="str">
        <f>IF(C43="Corriente",PATRIMONIO!$B$8,IF(C43="No corriente",PATRIMONIO!$B$22,""))</f>
        <v/>
      </c>
      <c r="R43" s="27" t="str">
        <f>IF(C43="Corriente",PATRIMONIO!$B$9,IF(C43="No corriente",PATRIMONIO!$B$23,""))</f>
        <v/>
      </c>
      <c r="S43" s="27" t="str">
        <f>IF(C43="Corriente",PATRIMONIO!$B$10,IF(C43="No corriente",PATRIMONIO!$B$24,""))</f>
        <v/>
      </c>
      <c r="T43" s="27" t="str">
        <f>IF(C43="Corriente",PATRIMONIO!$B$11,IF(C43="No corriente",PATRIMONIO!$B$25,""))</f>
        <v/>
      </c>
      <c r="U43" s="27" t="str">
        <f>IF(C43="Corriente",PATRIMONIO!$B$12,IF(C43="No corriente",PATRIMONIO!$B$26,""))</f>
        <v/>
      </c>
      <c r="V43" s="27" t="str">
        <f>IF(C43="Corriente",PATRIMONIO!$B$13,IF(C43="No corriente",PATRIMONIO!$B$27,""))</f>
        <v/>
      </c>
      <c r="W43" s="27" t="str">
        <f>IF(C43="Corriente",PATRIMONIO!$B$14,IF(C43="No corriente",PATRIMONIO!$B$28,""))</f>
        <v/>
      </c>
      <c r="X43" s="27" t="str">
        <f>IF(C43="Corriente",PATRIMONIO!$B$15,IF(C43="No corriente",PATRIMONIO!$B$29,""))</f>
        <v/>
      </c>
      <c r="Y43" s="27" t="str">
        <f>IF(C43="Corriente",PATRIMONIO!$B$16,IF(C43="No corriente",PATRIMONIO!$B$30,""))</f>
        <v/>
      </c>
      <c r="Z43" s="27" t="str">
        <f>IF(C43="Corriente",PATRIMONIO!$B$17,IF(C43="No corriente",PATRIMONIO!$B$31,""))</f>
        <v/>
      </c>
      <c r="AA43" s="36" t="str">
        <f>IF(C43="Corriente",PATRIMONIO!$B$18,IF(C43="No corriente",PATRIMONIO!$B$32,""))</f>
        <v/>
      </c>
      <c r="AB43" s="27" t="str">
        <f>IF(C43="Corriente",PATRIMONIO!$E$8,IF(C43="No corriente",PATRIMONIO!$E$17,""))</f>
        <v/>
      </c>
      <c r="AC43" s="27" t="str">
        <f>IF(C43="Corriente",PATRIMONIO!$E$9,IF(C43="No corriente",PATRIMONIO!$E$18,""))</f>
        <v/>
      </c>
      <c r="AD43" s="27" t="str">
        <f>IF(C43="Corriente",PATRIMONIO!$E$10,IF(C43="No corriente",PATRIMONIO!$E$19,""))</f>
        <v/>
      </c>
      <c r="AE43" s="27" t="str">
        <f>IF(C43="Corriente",PATRIMONIO!$E$11,IF(C43="No corriente",PATRIMONIO!$E$20,""))</f>
        <v/>
      </c>
      <c r="AF43" s="36" t="str">
        <f>IF(C43="Corriente",PATRIMONIO!$E$12,IF(C43="No corriente",PATRIMONIO!$E$21,""))</f>
        <v/>
      </c>
      <c r="AG43" s="27" t="str">
        <f>IF(C43="Corriente",PATRIMONIO!$E$13,IF(C43="No corriente",PATRIMONIO!$E$22,""))</f>
        <v/>
      </c>
      <c r="AH43" s="27" t="str">
        <f>IF(C43="Corriente","",IF(C43="No corriente",PATRIMONIO!$E$24,""))</f>
        <v/>
      </c>
      <c r="AI43" s="27"/>
    </row>
    <row r="44" spans="1:35" ht="15.75" customHeight="1" x14ac:dyDescent="0.15">
      <c r="A44" s="26"/>
      <c r="B44" s="37"/>
      <c r="C44" s="38"/>
      <c r="D44" s="38"/>
      <c r="E44" s="39"/>
      <c r="F44" s="50"/>
      <c r="H44" s="26"/>
      <c r="I44" s="26"/>
      <c r="J44" s="26"/>
      <c r="K44" s="26"/>
      <c r="L44" s="26"/>
      <c r="M44" s="26"/>
      <c r="N44" s="35" t="str">
        <f>IFERROR(IF(F44&gt;0,VLOOKUP(P44,'TASA DE CAMBIO'!A:B,2,0),""),"")</f>
        <v/>
      </c>
      <c r="O44" s="41" t="str">
        <f t="shared" si="0"/>
        <v/>
      </c>
      <c r="P44" s="36" t="str">
        <f>IF(F44&gt;0,CONCATENATE(E44,PATRIMONIO!$C$2),"")</f>
        <v/>
      </c>
      <c r="Q44" s="27" t="str">
        <f>IF(C44="Corriente",PATRIMONIO!$B$8,IF(C44="No corriente",PATRIMONIO!$B$22,""))</f>
        <v/>
      </c>
      <c r="R44" s="27" t="str">
        <f>IF(C44="Corriente",PATRIMONIO!$B$9,IF(C44="No corriente",PATRIMONIO!$B$23,""))</f>
        <v/>
      </c>
      <c r="S44" s="27" t="str">
        <f>IF(C44="Corriente",PATRIMONIO!$B$10,IF(C44="No corriente",PATRIMONIO!$B$24,""))</f>
        <v/>
      </c>
      <c r="T44" s="27" t="str">
        <f>IF(C44="Corriente",PATRIMONIO!$B$11,IF(C44="No corriente",PATRIMONIO!$B$25,""))</f>
        <v/>
      </c>
      <c r="U44" s="27" t="str">
        <f>IF(C44="Corriente",PATRIMONIO!$B$12,IF(C44="No corriente",PATRIMONIO!$B$26,""))</f>
        <v/>
      </c>
      <c r="V44" s="27" t="str">
        <f>IF(C44="Corriente",PATRIMONIO!$B$13,IF(C44="No corriente",PATRIMONIO!$B$27,""))</f>
        <v/>
      </c>
      <c r="W44" s="27" t="str">
        <f>IF(C44="Corriente",PATRIMONIO!$B$14,IF(C44="No corriente",PATRIMONIO!$B$28,""))</f>
        <v/>
      </c>
      <c r="X44" s="27" t="str">
        <f>IF(C44="Corriente",PATRIMONIO!$B$15,IF(C44="No corriente",PATRIMONIO!$B$29,""))</f>
        <v/>
      </c>
      <c r="Y44" s="27" t="str">
        <f>IF(C44="Corriente",PATRIMONIO!$B$16,IF(C44="No corriente",PATRIMONIO!$B$30,""))</f>
        <v/>
      </c>
      <c r="Z44" s="27" t="str">
        <f>IF(C44="Corriente",PATRIMONIO!$B$17,IF(C44="No corriente",PATRIMONIO!$B$31,""))</f>
        <v/>
      </c>
      <c r="AA44" s="36" t="str">
        <f>IF(C44="Corriente",PATRIMONIO!$B$18,IF(C44="No corriente",PATRIMONIO!$B$32,""))</f>
        <v/>
      </c>
      <c r="AB44" s="27" t="str">
        <f>IF(C44="Corriente",PATRIMONIO!$E$8,IF(C44="No corriente",PATRIMONIO!$E$17,""))</f>
        <v/>
      </c>
      <c r="AC44" s="27" t="str">
        <f>IF(C44="Corriente",PATRIMONIO!$E$9,IF(C44="No corriente",PATRIMONIO!$E$18,""))</f>
        <v/>
      </c>
      <c r="AD44" s="27" t="str">
        <f>IF(C44="Corriente",PATRIMONIO!$E$10,IF(C44="No corriente",PATRIMONIO!$E$19,""))</f>
        <v/>
      </c>
      <c r="AE44" s="27" t="str">
        <f>IF(C44="Corriente",PATRIMONIO!$E$11,IF(C44="No corriente",PATRIMONIO!$E$20,""))</f>
        <v/>
      </c>
      <c r="AF44" s="36" t="str">
        <f>IF(C44="Corriente",PATRIMONIO!$E$12,IF(C44="No corriente",PATRIMONIO!$E$21,""))</f>
        <v/>
      </c>
      <c r="AG44" s="27" t="str">
        <f>IF(C44="Corriente",PATRIMONIO!$E$13,IF(C44="No corriente",PATRIMONIO!$E$22,""))</f>
        <v/>
      </c>
      <c r="AH44" s="27" t="str">
        <f>IF(C44="Corriente","",IF(C44="No corriente",PATRIMONIO!$E$24,""))</f>
        <v/>
      </c>
      <c r="AI44" s="27"/>
    </row>
    <row r="45" spans="1:35" ht="15.75" customHeight="1" x14ac:dyDescent="0.15">
      <c r="A45" s="26"/>
      <c r="B45" s="37"/>
      <c r="C45" s="38"/>
      <c r="D45" s="38"/>
      <c r="E45" s="39"/>
      <c r="F45" s="50"/>
      <c r="H45" s="26"/>
      <c r="I45" s="26"/>
      <c r="J45" s="26"/>
      <c r="K45" s="26"/>
      <c r="L45" s="26"/>
      <c r="M45" s="26"/>
      <c r="N45" s="35" t="str">
        <f>IFERROR(IF(F45&gt;0,VLOOKUP(P45,'TASA DE CAMBIO'!A:B,2,0),""),"")</f>
        <v/>
      </c>
      <c r="O45" s="41" t="str">
        <f t="shared" si="0"/>
        <v/>
      </c>
      <c r="P45" s="36" t="str">
        <f>IF(F45&gt;0,CONCATENATE(E45,PATRIMONIO!$C$2),"")</f>
        <v/>
      </c>
      <c r="Q45" s="27" t="str">
        <f>IF(C45="Corriente",PATRIMONIO!$B$8,IF(C45="No corriente",PATRIMONIO!$B$22,""))</f>
        <v/>
      </c>
      <c r="R45" s="27" t="str">
        <f>IF(C45="Corriente",PATRIMONIO!$B$9,IF(C45="No corriente",PATRIMONIO!$B$23,""))</f>
        <v/>
      </c>
      <c r="S45" s="27" t="str">
        <f>IF(C45="Corriente",PATRIMONIO!$B$10,IF(C45="No corriente",PATRIMONIO!$B$24,""))</f>
        <v/>
      </c>
      <c r="T45" s="27" t="str">
        <f>IF(C45="Corriente",PATRIMONIO!$B$11,IF(C45="No corriente",PATRIMONIO!$B$25,""))</f>
        <v/>
      </c>
      <c r="U45" s="27" t="str">
        <f>IF(C45="Corriente",PATRIMONIO!$B$12,IF(C45="No corriente",PATRIMONIO!$B$26,""))</f>
        <v/>
      </c>
      <c r="V45" s="27" t="str">
        <f>IF(C45="Corriente",PATRIMONIO!$B$13,IF(C45="No corriente",PATRIMONIO!$B$27,""))</f>
        <v/>
      </c>
      <c r="W45" s="27" t="str">
        <f>IF(C45="Corriente",PATRIMONIO!$B$14,IF(C45="No corriente",PATRIMONIO!$B$28,""))</f>
        <v/>
      </c>
      <c r="X45" s="27" t="str">
        <f>IF(C45="Corriente",PATRIMONIO!$B$15,IF(C45="No corriente",PATRIMONIO!$B$29,""))</f>
        <v/>
      </c>
      <c r="Y45" s="27" t="str">
        <f>IF(C45="Corriente",PATRIMONIO!$B$16,IF(C45="No corriente",PATRIMONIO!$B$30,""))</f>
        <v/>
      </c>
      <c r="Z45" s="27" t="str">
        <f>IF(C45="Corriente",PATRIMONIO!$B$17,IF(C45="No corriente",PATRIMONIO!$B$31,""))</f>
        <v/>
      </c>
      <c r="AA45" s="36" t="str">
        <f>IF(C45="Corriente",PATRIMONIO!$B$18,IF(C45="No corriente",PATRIMONIO!$B$32,""))</f>
        <v/>
      </c>
      <c r="AB45" s="27" t="str">
        <f>IF(C45="Corriente",PATRIMONIO!$E$8,IF(C45="No corriente",PATRIMONIO!$E$17,""))</f>
        <v/>
      </c>
      <c r="AC45" s="27" t="str">
        <f>IF(C45="Corriente",PATRIMONIO!$E$9,IF(C45="No corriente",PATRIMONIO!$E$18,""))</f>
        <v/>
      </c>
      <c r="AD45" s="27" t="str">
        <f>IF(C45="Corriente",PATRIMONIO!$E$10,IF(C45="No corriente",PATRIMONIO!$E$19,""))</f>
        <v/>
      </c>
      <c r="AE45" s="27" t="str">
        <f>IF(C45="Corriente",PATRIMONIO!$E$11,IF(C45="No corriente",PATRIMONIO!$E$20,""))</f>
        <v/>
      </c>
      <c r="AF45" s="36" t="str">
        <f>IF(C45="Corriente",PATRIMONIO!$E$12,IF(C45="No corriente",PATRIMONIO!$E$21,""))</f>
        <v/>
      </c>
      <c r="AG45" s="27" t="str">
        <f>IF(C45="Corriente",PATRIMONIO!$E$13,IF(C45="No corriente",PATRIMONIO!$E$22,""))</f>
        <v/>
      </c>
      <c r="AH45" s="27" t="str">
        <f>IF(C45="Corriente","",IF(C45="No corriente",PATRIMONIO!$E$24,""))</f>
        <v/>
      </c>
      <c r="AI45" s="27"/>
    </row>
    <row r="46" spans="1:35" ht="15.75" customHeight="1" x14ac:dyDescent="0.15">
      <c r="A46" s="26"/>
      <c r="B46" s="37"/>
      <c r="C46" s="38"/>
      <c r="D46" s="38"/>
      <c r="E46" s="39"/>
      <c r="F46" s="50"/>
      <c r="H46" s="26"/>
      <c r="I46" s="26"/>
      <c r="J46" s="26"/>
      <c r="K46" s="26"/>
      <c r="L46" s="26"/>
      <c r="M46" s="26"/>
      <c r="N46" s="35" t="str">
        <f>IFERROR(IF(F46&gt;0,VLOOKUP(P46,'TASA DE CAMBIO'!A:B,2,0),""),"")</f>
        <v/>
      </c>
      <c r="O46" s="41" t="str">
        <f t="shared" si="0"/>
        <v/>
      </c>
      <c r="P46" s="36" t="str">
        <f>IF(F46&gt;0,CONCATENATE(E46,PATRIMONIO!$C$2),"")</f>
        <v/>
      </c>
      <c r="Q46" s="27" t="str">
        <f>IF(C46="Corriente",PATRIMONIO!$B$8,IF(C46="No corriente",PATRIMONIO!$B$22,""))</f>
        <v/>
      </c>
      <c r="R46" s="27" t="str">
        <f>IF(C46="Corriente",PATRIMONIO!$B$9,IF(C46="No corriente",PATRIMONIO!$B$23,""))</f>
        <v/>
      </c>
      <c r="S46" s="27" t="str">
        <f>IF(C46="Corriente",PATRIMONIO!$B$10,IF(C46="No corriente",PATRIMONIO!$B$24,""))</f>
        <v/>
      </c>
      <c r="T46" s="27" t="str">
        <f>IF(C46="Corriente",PATRIMONIO!$B$11,IF(C46="No corriente",PATRIMONIO!$B$25,""))</f>
        <v/>
      </c>
      <c r="U46" s="27" t="str">
        <f>IF(C46="Corriente",PATRIMONIO!$B$12,IF(C46="No corriente",PATRIMONIO!$B$26,""))</f>
        <v/>
      </c>
      <c r="V46" s="27" t="str">
        <f>IF(C46="Corriente",PATRIMONIO!$B$13,IF(C46="No corriente",PATRIMONIO!$B$27,""))</f>
        <v/>
      </c>
      <c r="W46" s="27" t="str">
        <f>IF(C46="Corriente",PATRIMONIO!$B$14,IF(C46="No corriente",PATRIMONIO!$B$28,""))</f>
        <v/>
      </c>
      <c r="X46" s="27" t="str">
        <f>IF(C46="Corriente",PATRIMONIO!$B$15,IF(C46="No corriente",PATRIMONIO!$B$29,""))</f>
        <v/>
      </c>
      <c r="Y46" s="27" t="str">
        <f>IF(C46="Corriente",PATRIMONIO!$B$16,IF(C46="No corriente",PATRIMONIO!$B$30,""))</f>
        <v/>
      </c>
      <c r="Z46" s="27" t="str">
        <f>IF(C46="Corriente",PATRIMONIO!$B$17,IF(C46="No corriente",PATRIMONIO!$B$31,""))</f>
        <v/>
      </c>
      <c r="AA46" s="36" t="str">
        <f>IF(C46="Corriente",PATRIMONIO!$B$18,IF(C46="No corriente",PATRIMONIO!$B$32,""))</f>
        <v/>
      </c>
      <c r="AB46" s="27" t="str">
        <f>IF(C46="Corriente",PATRIMONIO!$E$8,IF(C46="No corriente",PATRIMONIO!$E$17,""))</f>
        <v/>
      </c>
      <c r="AC46" s="27" t="str">
        <f>IF(C46="Corriente",PATRIMONIO!$E$9,IF(C46="No corriente",PATRIMONIO!$E$18,""))</f>
        <v/>
      </c>
      <c r="AD46" s="27" t="str">
        <f>IF(C46="Corriente",PATRIMONIO!$E$10,IF(C46="No corriente",PATRIMONIO!$E$19,""))</f>
        <v/>
      </c>
      <c r="AE46" s="27" t="str">
        <f>IF(C46="Corriente",PATRIMONIO!$E$11,IF(C46="No corriente",PATRIMONIO!$E$20,""))</f>
        <v/>
      </c>
      <c r="AF46" s="36" t="str">
        <f>IF(C46="Corriente",PATRIMONIO!$E$12,IF(C46="No corriente",PATRIMONIO!$E$21,""))</f>
        <v/>
      </c>
      <c r="AG46" s="27" t="str">
        <f>IF(C46="Corriente",PATRIMONIO!$E$13,IF(C46="No corriente",PATRIMONIO!$E$22,""))</f>
        <v/>
      </c>
      <c r="AH46" s="27" t="str">
        <f>IF(C46="Corriente","",IF(C46="No corriente",PATRIMONIO!$E$24,""))</f>
        <v/>
      </c>
      <c r="AI46" s="27"/>
    </row>
    <row r="47" spans="1:35" ht="15.75" customHeight="1" x14ac:dyDescent="0.15">
      <c r="A47" s="26"/>
      <c r="B47" s="37"/>
      <c r="C47" s="38"/>
      <c r="D47" s="38"/>
      <c r="E47" s="39"/>
      <c r="F47" s="50"/>
      <c r="H47" s="26"/>
      <c r="I47" s="26"/>
      <c r="J47" s="26"/>
      <c r="K47" s="26"/>
      <c r="L47" s="26"/>
      <c r="M47" s="26"/>
      <c r="N47" s="35" t="str">
        <f>IFERROR(IF(F47&gt;0,VLOOKUP(P47,'TASA DE CAMBIO'!A:B,2,0),""),"")</f>
        <v/>
      </c>
      <c r="O47" s="41" t="str">
        <f t="shared" si="0"/>
        <v/>
      </c>
      <c r="P47" s="36" t="str">
        <f>IF(F47&gt;0,CONCATENATE(E47,PATRIMONIO!$C$2),"")</f>
        <v/>
      </c>
      <c r="Q47" s="27" t="str">
        <f>IF(C47="Corriente",PATRIMONIO!$B$8,IF(C47="No corriente",PATRIMONIO!$B$22,""))</f>
        <v/>
      </c>
      <c r="R47" s="27" t="str">
        <f>IF(C47="Corriente",PATRIMONIO!$B$9,IF(C47="No corriente",PATRIMONIO!$B$23,""))</f>
        <v/>
      </c>
      <c r="S47" s="27" t="str">
        <f>IF(C47="Corriente",PATRIMONIO!$B$10,IF(C47="No corriente",PATRIMONIO!$B$24,""))</f>
        <v/>
      </c>
      <c r="T47" s="27" t="str">
        <f>IF(C47="Corriente",PATRIMONIO!$B$11,IF(C47="No corriente",PATRIMONIO!$B$25,""))</f>
        <v/>
      </c>
      <c r="U47" s="27" t="str">
        <f>IF(C47="Corriente",PATRIMONIO!$B$12,IF(C47="No corriente",PATRIMONIO!$B$26,""))</f>
        <v/>
      </c>
      <c r="V47" s="27" t="str">
        <f>IF(C47="Corriente",PATRIMONIO!$B$13,IF(C47="No corriente",PATRIMONIO!$B$27,""))</f>
        <v/>
      </c>
      <c r="W47" s="27" t="str">
        <f>IF(C47="Corriente",PATRIMONIO!$B$14,IF(C47="No corriente",PATRIMONIO!$B$28,""))</f>
        <v/>
      </c>
      <c r="X47" s="27" t="str">
        <f>IF(C47="Corriente",PATRIMONIO!$B$15,IF(C47="No corriente",PATRIMONIO!$B$29,""))</f>
        <v/>
      </c>
      <c r="Y47" s="27" t="str">
        <f>IF(C47="Corriente",PATRIMONIO!$B$16,IF(C47="No corriente",PATRIMONIO!$B$30,""))</f>
        <v/>
      </c>
      <c r="Z47" s="27" t="str">
        <f>IF(C47="Corriente",PATRIMONIO!$B$17,IF(C47="No corriente",PATRIMONIO!$B$31,""))</f>
        <v/>
      </c>
      <c r="AA47" s="36" t="str">
        <f>IF(C47="Corriente",PATRIMONIO!$B$18,IF(C47="No corriente",PATRIMONIO!$B$32,""))</f>
        <v/>
      </c>
      <c r="AB47" s="27" t="str">
        <f>IF(C47="Corriente",PATRIMONIO!$E$8,IF(C47="No corriente",PATRIMONIO!$E$17,""))</f>
        <v/>
      </c>
      <c r="AC47" s="27" t="str">
        <f>IF(C47="Corriente",PATRIMONIO!$E$9,IF(C47="No corriente",PATRIMONIO!$E$18,""))</f>
        <v/>
      </c>
      <c r="AD47" s="27" t="str">
        <f>IF(C47="Corriente",PATRIMONIO!$E$10,IF(C47="No corriente",PATRIMONIO!$E$19,""))</f>
        <v/>
      </c>
      <c r="AE47" s="27" t="str">
        <f>IF(C47="Corriente",PATRIMONIO!$E$11,IF(C47="No corriente",PATRIMONIO!$E$20,""))</f>
        <v/>
      </c>
      <c r="AF47" s="36" t="str">
        <f>IF(C47="Corriente",PATRIMONIO!$E$12,IF(C47="No corriente",PATRIMONIO!$E$21,""))</f>
        <v/>
      </c>
      <c r="AG47" s="27" t="str">
        <f>IF(C47="Corriente",PATRIMONIO!$E$13,IF(C47="No corriente",PATRIMONIO!$E$22,""))</f>
        <v/>
      </c>
      <c r="AH47" s="27" t="str">
        <f>IF(C47="Corriente","",IF(C47="No corriente",PATRIMONIO!$E$24,""))</f>
        <v/>
      </c>
      <c r="AI47" s="27"/>
    </row>
    <row r="48" spans="1:35" ht="13" x14ac:dyDescent="0.15">
      <c r="A48" s="26"/>
      <c r="B48" s="37"/>
      <c r="C48" s="38"/>
      <c r="D48" s="38"/>
      <c r="E48" s="39"/>
      <c r="F48" s="50"/>
      <c r="H48" s="26"/>
      <c r="I48" s="26"/>
      <c r="J48" s="26"/>
      <c r="K48" s="26"/>
      <c r="L48" s="26"/>
      <c r="M48" s="26"/>
      <c r="N48" s="35" t="str">
        <f>IFERROR(IF(F48&gt;0,VLOOKUP(P48,'TASA DE CAMBIO'!A:B,2,0),""),"")</f>
        <v/>
      </c>
      <c r="O48" s="41" t="str">
        <f t="shared" si="0"/>
        <v/>
      </c>
      <c r="P48" s="36" t="str">
        <f>IF(F48&gt;0,CONCATENATE(E48,PATRIMONIO!$C$2),"")</f>
        <v/>
      </c>
      <c r="Q48" s="27" t="str">
        <f>IF(C48="Corriente",PATRIMONIO!$B$8,IF(C48="No corriente",PATRIMONIO!$B$22,""))</f>
        <v/>
      </c>
      <c r="R48" s="27" t="str">
        <f>IF(C48="Corriente",PATRIMONIO!$B$9,IF(C48="No corriente",PATRIMONIO!$B$23,""))</f>
        <v/>
      </c>
      <c r="S48" s="27" t="str">
        <f>IF(C48="Corriente",PATRIMONIO!$B$10,IF(C48="No corriente",PATRIMONIO!$B$24,""))</f>
        <v/>
      </c>
      <c r="T48" s="27" t="str">
        <f>IF(C48="Corriente",PATRIMONIO!$B$11,IF(C48="No corriente",PATRIMONIO!$B$25,""))</f>
        <v/>
      </c>
      <c r="U48" s="27" t="str">
        <f>IF(C48="Corriente",PATRIMONIO!$B$12,IF(C48="No corriente",PATRIMONIO!$B$26,""))</f>
        <v/>
      </c>
      <c r="V48" s="27" t="str">
        <f>IF(C48="Corriente",PATRIMONIO!$B$13,IF(C48="No corriente",PATRIMONIO!$B$27,""))</f>
        <v/>
      </c>
      <c r="W48" s="27" t="str">
        <f>IF(C48="Corriente",PATRIMONIO!$B$14,IF(C48="No corriente",PATRIMONIO!$B$28,""))</f>
        <v/>
      </c>
      <c r="X48" s="27" t="str">
        <f>IF(C48="Corriente",PATRIMONIO!$B$15,IF(C48="No corriente",PATRIMONIO!$B$29,""))</f>
        <v/>
      </c>
      <c r="Y48" s="27" t="str">
        <f>IF(C48="Corriente",PATRIMONIO!$B$16,IF(C48="No corriente",PATRIMONIO!$B$30,""))</f>
        <v/>
      </c>
      <c r="Z48" s="27" t="str">
        <f>IF(C48="Corriente",PATRIMONIO!$B$17,IF(C48="No corriente",PATRIMONIO!$B$31,""))</f>
        <v/>
      </c>
      <c r="AA48" s="36" t="str">
        <f>IF(C48="Corriente",PATRIMONIO!$B$18,IF(C48="No corriente",PATRIMONIO!$B$32,""))</f>
        <v/>
      </c>
      <c r="AB48" s="27" t="str">
        <f>IF(C48="Corriente",PATRIMONIO!$E$8,IF(C48="No corriente",PATRIMONIO!$E$17,""))</f>
        <v/>
      </c>
      <c r="AC48" s="27" t="str">
        <f>IF(C48="Corriente",PATRIMONIO!$E$9,IF(C48="No corriente",PATRIMONIO!$E$18,""))</f>
        <v/>
      </c>
      <c r="AD48" s="27" t="str">
        <f>IF(C48="Corriente",PATRIMONIO!$E$10,IF(C48="No corriente",PATRIMONIO!$E$19,""))</f>
        <v/>
      </c>
      <c r="AE48" s="27" t="str">
        <f>IF(C48="Corriente",PATRIMONIO!$E$11,IF(C48="No corriente",PATRIMONIO!$E$20,""))</f>
        <v/>
      </c>
      <c r="AF48" s="36" t="str">
        <f>IF(C48="Corriente",PATRIMONIO!$E$12,IF(C48="No corriente",PATRIMONIO!$E$21,""))</f>
        <v/>
      </c>
      <c r="AG48" s="27" t="str">
        <f>IF(C48="Corriente",PATRIMONIO!$E$13,IF(C48="No corriente",PATRIMONIO!$E$22,""))</f>
        <v/>
      </c>
      <c r="AH48" s="27" t="str">
        <f>IF(C48="Corriente","",IF(C48="No corriente",PATRIMONIO!$E$24,""))</f>
        <v/>
      </c>
      <c r="AI48" s="27"/>
    </row>
    <row r="49" spans="1:35" ht="13" x14ac:dyDescent="0.15">
      <c r="A49" s="26"/>
      <c r="B49" s="37"/>
      <c r="C49" s="38"/>
      <c r="D49" s="38"/>
      <c r="E49" s="39"/>
      <c r="F49" s="50"/>
      <c r="H49" s="26"/>
      <c r="I49" s="26"/>
      <c r="J49" s="26"/>
      <c r="K49" s="26"/>
      <c r="L49" s="26"/>
      <c r="M49" s="26"/>
      <c r="N49" s="35" t="str">
        <f>IFERROR(IF(F49&gt;0,VLOOKUP(P49,'TASA DE CAMBIO'!A:B,2,0),""),"")</f>
        <v/>
      </c>
      <c r="O49" s="41" t="str">
        <f t="shared" si="0"/>
        <v/>
      </c>
      <c r="P49" s="36" t="str">
        <f>IF(F49&gt;0,CONCATENATE(E49,PATRIMONIO!$C$2),"")</f>
        <v/>
      </c>
      <c r="Q49" s="27" t="str">
        <f>IF(C49="Corriente",PATRIMONIO!$B$8,IF(C49="No corriente",PATRIMONIO!$B$22,""))</f>
        <v/>
      </c>
      <c r="R49" s="27" t="str">
        <f>IF(C49="Corriente",PATRIMONIO!$B$9,IF(C49="No corriente",PATRIMONIO!$B$23,""))</f>
        <v/>
      </c>
      <c r="S49" s="27" t="str">
        <f>IF(C49="Corriente",PATRIMONIO!$B$10,IF(C49="No corriente",PATRIMONIO!$B$24,""))</f>
        <v/>
      </c>
      <c r="T49" s="27" t="str">
        <f>IF(C49="Corriente",PATRIMONIO!$B$11,IF(C49="No corriente",PATRIMONIO!$B$25,""))</f>
        <v/>
      </c>
      <c r="U49" s="27" t="str">
        <f>IF(C49="Corriente",PATRIMONIO!$B$12,IF(C49="No corriente",PATRIMONIO!$B$26,""))</f>
        <v/>
      </c>
      <c r="V49" s="27" t="str">
        <f>IF(C49="Corriente",PATRIMONIO!$B$13,IF(C49="No corriente",PATRIMONIO!$B$27,""))</f>
        <v/>
      </c>
      <c r="W49" s="27" t="str">
        <f>IF(C49="Corriente",PATRIMONIO!$B$14,IF(C49="No corriente",PATRIMONIO!$B$28,""))</f>
        <v/>
      </c>
      <c r="X49" s="27" t="str">
        <f>IF(C49="Corriente",PATRIMONIO!$B$15,IF(C49="No corriente",PATRIMONIO!$B$29,""))</f>
        <v/>
      </c>
      <c r="Y49" s="27" t="str">
        <f>IF(C49="Corriente",PATRIMONIO!$B$16,IF(C49="No corriente",PATRIMONIO!$B$30,""))</f>
        <v/>
      </c>
      <c r="Z49" s="27" t="str">
        <f>IF(C49="Corriente",PATRIMONIO!$B$17,IF(C49="No corriente",PATRIMONIO!$B$31,""))</f>
        <v/>
      </c>
      <c r="AA49" s="36" t="str">
        <f>IF(C49="Corriente",PATRIMONIO!$B$18,IF(C49="No corriente",PATRIMONIO!$B$32,""))</f>
        <v/>
      </c>
      <c r="AB49" s="27" t="str">
        <f>IF(C49="Corriente",PATRIMONIO!$E$8,IF(C49="No corriente",PATRIMONIO!$E$17,""))</f>
        <v/>
      </c>
      <c r="AC49" s="27" t="str">
        <f>IF(C49="Corriente",PATRIMONIO!$E$9,IF(C49="No corriente",PATRIMONIO!$E$18,""))</f>
        <v/>
      </c>
      <c r="AD49" s="27" t="str">
        <f>IF(C49="Corriente",PATRIMONIO!$E$10,IF(C49="No corriente",PATRIMONIO!$E$19,""))</f>
        <v/>
      </c>
      <c r="AE49" s="27" t="str">
        <f>IF(C49="Corriente",PATRIMONIO!$E$11,IF(C49="No corriente",PATRIMONIO!$E$20,""))</f>
        <v/>
      </c>
      <c r="AF49" s="36" t="str">
        <f>IF(C49="Corriente",PATRIMONIO!$E$12,IF(C49="No corriente",PATRIMONIO!$E$21,""))</f>
        <v/>
      </c>
      <c r="AG49" s="27" t="str">
        <f>IF(C49="Corriente",PATRIMONIO!$E$13,IF(C49="No corriente",PATRIMONIO!$E$22,""))</f>
        <v/>
      </c>
      <c r="AH49" s="27" t="str">
        <f>IF(C49="Corriente","",IF(C49="No corriente",PATRIMONIO!$E$24,""))</f>
        <v/>
      </c>
      <c r="AI49" s="27"/>
    </row>
    <row r="50" spans="1:35" ht="13" x14ac:dyDescent="0.15">
      <c r="A50" s="26"/>
      <c r="B50" s="42"/>
      <c r="C50" s="43"/>
      <c r="D50" s="43"/>
      <c r="E50" s="44"/>
      <c r="F50" s="51"/>
      <c r="H50" s="26"/>
      <c r="I50" s="26"/>
      <c r="J50" s="26"/>
      <c r="K50" s="26"/>
      <c r="L50" s="26"/>
      <c r="M50" s="26"/>
      <c r="N50" s="35" t="str">
        <f>IFERROR(IF(F50&gt;0,VLOOKUP(P50,'TASA DE CAMBIO'!A:B,2,0),""),"")</f>
        <v/>
      </c>
      <c r="O50" s="41" t="str">
        <f t="shared" si="0"/>
        <v/>
      </c>
      <c r="P50" s="36" t="str">
        <f>IF(F50&gt;0,CONCATENATE(E50,PATRIMONIO!$C$2),"")</f>
        <v/>
      </c>
      <c r="Q50" s="27" t="str">
        <f>IF(C50="Corriente",PATRIMONIO!$B$8,IF(C50="No corriente",PATRIMONIO!$B$22,""))</f>
        <v/>
      </c>
      <c r="R50" s="27" t="str">
        <f>IF(C50="Corriente",PATRIMONIO!$B$9,IF(C50="No corriente",PATRIMONIO!$B$23,""))</f>
        <v/>
      </c>
      <c r="S50" s="27" t="str">
        <f>IF(C50="Corriente",PATRIMONIO!$B$10,IF(C50="No corriente",PATRIMONIO!$B$24,""))</f>
        <v/>
      </c>
      <c r="T50" s="27" t="str">
        <f>IF(C50="Corriente",PATRIMONIO!$B$11,IF(C50="No corriente",PATRIMONIO!$B$25,""))</f>
        <v/>
      </c>
      <c r="U50" s="27" t="str">
        <f>IF(C50="Corriente",PATRIMONIO!$B$12,IF(C50="No corriente",PATRIMONIO!$B$26,""))</f>
        <v/>
      </c>
      <c r="V50" s="27" t="str">
        <f>IF(C50="Corriente",PATRIMONIO!$B$13,IF(C50="No corriente",PATRIMONIO!$B$27,""))</f>
        <v/>
      </c>
      <c r="W50" s="27" t="str">
        <f>IF(C50="Corriente",PATRIMONIO!$B$14,IF(C50="No corriente",PATRIMONIO!$B$28,""))</f>
        <v/>
      </c>
      <c r="X50" s="27" t="str">
        <f>IF(C50="Corriente",PATRIMONIO!$B$15,IF(C50="No corriente",PATRIMONIO!$B$29,""))</f>
        <v/>
      </c>
      <c r="Y50" s="27" t="str">
        <f>IF(C50="Corriente",PATRIMONIO!$B$16,IF(C50="No corriente",PATRIMONIO!$B$30,""))</f>
        <v/>
      </c>
      <c r="Z50" s="27" t="str">
        <f>IF(C50="Corriente",PATRIMONIO!$B$17,IF(C50="No corriente",PATRIMONIO!$B$31,""))</f>
        <v/>
      </c>
      <c r="AA50" s="36" t="str">
        <f>IF(C50="Corriente",PATRIMONIO!$B$18,IF(C50="No corriente",PATRIMONIO!$B$32,""))</f>
        <v/>
      </c>
      <c r="AB50" s="27" t="str">
        <f>IF(C50="Corriente",PATRIMONIO!$E$8,IF(C50="No corriente",PATRIMONIO!$E$17,""))</f>
        <v/>
      </c>
      <c r="AC50" s="27" t="str">
        <f>IF(C50="Corriente",PATRIMONIO!$E$9,IF(C50="No corriente",PATRIMONIO!$E$18,""))</f>
        <v/>
      </c>
      <c r="AD50" s="27" t="str">
        <f>IF(C50="Corriente",PATRIMONIO!$E$10,IF(C50="No corriente",PATRIMONIO!$E$19,""))</f>
        <v/>
      </c>
      <c r="AE50" s="27" t="str">
        <f>IF(C50="Corriente",PATRIMONIO!$E$11,IF(C50="No corriente",PATRIMONIO!$E$20,""))</f>
        <v/>
      </c>
      <c r="AF50" s="36" t="str">
        <f>IF(C50="Corriente",PATRIMONIO!$E$12,IF(C50="No corriente",PATRIMONIO!$E$21,""))</f>
        <v/>
      </c>
      <c r="AG50" s="27" t="str">
        <f>IF(C50="Corriente",PATRIMONIO!$E$13,IF(C50="No corriente",PATRIMONIO!$E$22,""))</f>
        <v/>
      </c>
      <c r="AH50" s="27" t="str">
        <f>IF(C50="Corriente","",IF(C50="No corriente",PATRIMONIO!$E$24,""))</f>
        <v/>
      </c>
      <c r="AI50" s="27"/>
    </row>
    <row r="51" spans="1:35" ht="13" x14ac:dyDescent="0.1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1:35" ht="13" x14ac:dyDescent="0.1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ht="13" x14ac:dyDescent="0.1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ht="13" x14ac:dyDescent="0.1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ht="13" x14ac:dyDescent="0.1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1:35" ht="13" x14ac:dyDescent="0.1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ht="13" x14ac:dyDescent="0.1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1:35" ht="13" x14ac:dyDescent="0.1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5" ht="13" x14ac:dyDescent="0.1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spans="1:35" ht="13" x14ac:dyDescent="0.1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spans="1:35" ht="13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spans="1:35" ht="13" x14ac:dyDescent="0.1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5" ht="13" x14ac:dyDescent="0.1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spans="1:35" ht="13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spans="1:35" ht="13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spans="1:35" ht="13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spans="1:35" ht="13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pans="1:35" ht="13" x14ac:dyDescent="0.1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1:35" ht="13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1:35" ht="13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spans="1:35" ht="13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spans="1:35" ht="13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spans="1:35" ht="13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</row>
    <row r="74" spans="1:35" ht="13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</row>
    <row r="75" spans="1:35" ht="13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spans="1:35" ht="13" x14ac:dyDescent="0.1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</row>
    <row r="77" spans="1:35" ht="13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</row>
    <row r="78" spans="1:35" ht="13" x14ac:dyDescent="0.1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</row>
    <row r="79" spans="1:35" ht="13" x14ac:dyDescent="0.1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</row>
    <row r="80" spans="1:35" ht="13" x14ac:dyDescent="0.1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</row>
    <row r="81" spans="1:35" ht="13" x14ac:dyDescent="0.1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</row>
    <row r="82" spans="1:35" ht="13" x14ac:dyDescent="0.1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</row>
    <row r="83" spans="1:35" ht="13" x14ac:dyDescent="0.1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</row>
    <row r="84" spans="1:35" ht="13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</row>
    <row r="85" spans="1:35" ht="13" x14ac:dyDescent="0.1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</row>
    <row r="86" spans="1:35" ht="13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</row>
    <row r="87" spans="1:35" ht="13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</row>
    <row r="88" spans="1:35" ht="13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</row>
    <row r="89" spans="1:35" ht="13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</row>
    <row r="90" spans="1:35" ht="13" x14ac:dyDescent="0.1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</row>
    <row r="91" spans="1:35" ht="13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</row>
    <row r="92" spans="1:35" ht="13" x14ac:dyDescent="0.1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</row>
    <row r="93" spans="1:35" ht="13" x14ac:dyDescent="0.1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</row>
    <row r="94" spans="1:35" ht="13" x14ac:dyDescent="0.1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</row>
    <row r="95" spans="1:35" ht="13" x14ac:dyDescent="0.1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</row>
    <row r="96" spans="1:35" ht="13" x14ac:dyDescent="0.1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</row>
    <row r="97" spans="1:35" ht="13" x14ac:dyDescent="0.1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</row>
    <row r="98" spans="1:35" ht="13" x14ac:dyDescent="0.1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</row>
    <row r="99" spans="1:35" ht="13" x14ac:dyDescent="0.1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</row>
    <row r="100" spans="1:35" ht="13" x14ac:dyDescent="0.1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</row>
    <row r="101" spans="1:35" ht="13" x14ac:dyDescent="0.1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</row>
    <row r="102" spans="1:35" ht="13" x14ac:dyDescent="0.1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</row>
    <row r="103" spans="1:35" ht="13" x14ac:dyDescent="0.1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</row>
    <row r="104" spans="1:35" ht="13" x14ac:dyDescent="0.1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</row>
    <row r="105" spans="1:35" ht="13" x14ac:dyDescent="0.1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</row>
    <row r="106" spans="1:35" ht="13" x14ac:dyDescent="0.1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</row>
    <row r="107" spans="1:35" ht="13" x14ac:dyDescent="0.1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</row>
    <row r="108" spans="1:35" ht="13" x14ac:dyDescent="0.1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</row>
    <row r="109" spans="1:35" ht="13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</row>
    <row r="110" spans="1:35" ht="13" x14ac:dyDescent="0.1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</row>
    <row r="111" spans="1:35" ht="13" x14ac:dyDescent="0.1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</row>
    <row r="112" spans="1:35" ht="13" x14ac:dyDescent="0.1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</row>
    <row r="113" spans="1:35" ht="13" x14ac:dyDescent="0.1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</row>
    <row r="114" spans="1:35" ht="13" x14ac:dyDescent="0.1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</row>
    <row r="115" spans="1:35" ht="13" x14ac:dyDescent="0.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</row>
    <row r="116" spans="1:35" ht="13" x14ac:dyDescent="0.1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</row>
    <row r="117" spans="1:35" ht="13" x14ac:dyDescent="0.1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</row>
    <row r="118" spans="1:35" ht="13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</row>
    <row r="119" spans="1:35" ht="13" x14ac:dyDescent="0.1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</row>
    <row r="120" spans="1:35" ht="13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</row>
    <row r="121" spans="1:35" ht="13" x14ac:dyDescent="0.1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</row>
    <row r="122" spans="1:35" ht="13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</row>
    <row r="123" spans="1:35" ht="13" x14ac:dyDescent="0.1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</row>
    <row r="124" spans="1:35" ht="13" x14ac:dyDescent="0.1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</row>
    <row r="125" spans="1:35" ht="13" x14ac:dyDescent="0.1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</row>
    <row r="126" spans="1:35" ht="13" x14ac:dyDescent="0.1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</row>
    <row r="127" spans="1:35" ht="13" x14ac:dyDescent="0.1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</row>
    <row r="128" spans="1:35" ht="13" x14ac:dyDescent="0.1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</row>
    <row r="129" spans="1:35" ht="13" x14ac:dyDescent="0.1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</row>
    <row r="130" spans="1:35" ht="13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</row>
    <row r="131" spans="1:35" ht="13" x14ac:dyDescent="0.1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</row>
    <row r="132" spans="1:35" ht="13" x14ac:dyDescent="0.1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</row>
    <row r="133" spans="1:35" ht="13" x14ac:dyDescent="0.1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</row>
    <row r="134" spans="1:35" ht="13" x14ac:dyDescent="0.1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</row>
    <row r="135" spans="1:35" ht="13" x14ac:dyDescent="0.1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</row>
    <row r="136" spans="1:35" ht="13" x14ac:dyDescent="0.1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</row>
    <row r="137" spans="1:35" ht="13" x14ac:dyDescent="0.1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</row>
    <row r="138" spans="1:35" ht="13" x14ac:dyDescent="0.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</row>
    <row r="139" spans="1:35" ht="13" x14ac:dyDescent="0.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</row>
    <row r="140" spans="1:35" ht="13" x14ac:dyDescent="0.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</row>
    <row r="141" spans="1:35" ht="13" x14ac:dyDescent="0.1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</row>
    <row r="142" spans="1:35" ht="13" x14ac:dyDescent="0.1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</row>
    <row r="143" spans="1:35" ht="13" x14ac:dyDescent="0.1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</row>
    <row r="144" spans="1:35" ht="13" x14ac:dyDescent="0.1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</row>
    <row r="145" spans="1:35" ht="13" x14ac:dyDescent="0.1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</row>
    <row r="146" spans="1:35" ht="13" x14ac:dyDescent="0.1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</row>
    <row r="147" spans="1:35" ht="13" x14ac:dyDescent="0.1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</row>
    <row r="148" spans="1:35" ht="13" x14ac:dyDescent="0.1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</row>
    <row r="149" spans="1:35" ht="13" x14ac:dyDescent="0.1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</row>
    <row r="150" spans="1:35" ht="13" x14ac:dyDescent="0.1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</row>
    <row r="151" spans="1:35" ht="13" x14ac:dyDescent="0.1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</row>
    <row r="152" spans="1:35" ht="13" x14ac:dyDescent="0.1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</row>
    <row r="153" spans="1:35" ht="13" x14ac:dyDescent="0.1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</row>
    <row r="154" spans="1:35" ht="13" x14ac:dyDescent="0.1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</row>
    <row r="155" spans="1:35" ht="13" x14ac:dyDescent="0.1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</row>
    <row r="156" spans="1:35" ht="13" x14ac:dyDescent="0.1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</row>
    <row r="157" spans="1:35" ht="13" x14ac:dyDescent="0.1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</row>
    <row r="158" spans="1:35" ht="13" x14ac:dyDescent="0.1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</row>
    <row r="159" spans="1:35" ht="13" x14ac:dyDescent="0.1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</row>
    <row r="160" spans="1:35" ht="13" x14ac:dyDescent="0.1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</row>
    <row r="161" spans="1:35" ht="13" x14ac:dyDescent="0.1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</row>
    <row r="162" spans="1:35" ht="13" x14ac:dyDescent="0.1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</row>
    <row r="163" spans="1:35" ht="13" x14ac:dyDescent="0.1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</row>
    <row r="164" spans="1:35" ht="13" x14ac:dyDescent="0.1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</row>
    <row r="165" spans="1:35" ht="13" x14ac:dyDescent="0.1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</row>
    <row r="166" spans="1:35" ht="13" x14ac:dyDescent="0.1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</row>
    <row r="167" spans="1:35" ht="13" x14ac:dyDescent="0.1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</row>
    <row r="168" spans="1:35" ht="13" x14ac:dyDescent="0.1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</row>
    <row r="169" spans="1:35" ht="13" x14ac:dyDescent="0.1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</row>
    <row r="170" spans="1:35" ht="13" x14ac:dyDescent="0.1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</row>
    <row r="171" spans="1:35" ht="13" x14ac:dyDescent="0.1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</row>
    <row r="172" spans="1:35" ht="13" x14ac:dyDescent="0.1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</row>
    <row r="173" spans="1:35" ht="13" x14ac:dyDescent="0.1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</row>
    <row r="174" spans="1:35" ht="13" x14ac:dyDescent="0.1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</row>
    <row r="175" spans="1:35" ht="13" x14ac:dyDescent="0.1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</row>
    <row r="176" spans="1:35" ht="13" x14ac:dyDescent="0.1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</row>
    <row r="177" spans="1:35" ht="13" x14ac:dyDescent="0.1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</row>
    <row r="178" spans="1:35" ht="13" x14ac:dyDescent="0.1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</row>
    <row r="179" spans="1:35" ht="13" x14ac:dyDescent="0.1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</row>
    <row r="180" spans="1:35" ht="13" x14ac:dyDescent="0.1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</row>
    <row r="181" spans="1:35" ht="13" x14ac:dyDescent="0.1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</row>
    <row r="182" spans="1:35" ht="13" x14ac:dyDescent="0.1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</row>
    <row r="183" spans="1:35" ht="13" x14ac:dyDescent="0.1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</row>
    <row r="184" spans="1:35" ht="13" x14ac:dyDescent="0.1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</row>
    <row r="185" spans="1:35" ht="13" x14ac:dyDescent="0.1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</row>
    <row r="186" spans="1:35" ht="13" x14ac:dyDescent="0.1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</row>
    <row r="187" spans="1:35" ht="13" x14ac:dyDescent="0.1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</row>
    <row r="188" spans="1:35" ht="13" x14ac:dyDescent="0.1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</row>
    <row r="189" spans="1:35" ht="13" x14ac:dyDescent="0.1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</row>
    <row r="190" spans="1:35" ht="13" x14ac:dyDescent="0.1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</row>
    <row r="191" spans="1:35" ht="13" x14ac:dyDescent="0.1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</row>
    <row r="192" spans="1:35" ht="13" x14ac:dyDescent="0.1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</row>
    <row r="193" spans="1:35" ht="13" x14ac:dyDescent="0.1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</row>
    <row r="194" spans="1:35" ht="13" x14ac:dyDescent="0.1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</row>
    <row r="195" spans="1:35" ht="13" x14ac:dyDescent="0.1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</row>
    <row r="196" spans="1:35" ht="13" x14ac:dyDescent="0.1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</row>
    <row r="197" spans="1:35" ht="13" x14ac:dyDescent="0.1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</row>
    <row r="198" spans="1:35" ht="13" x14ac:dyDescent="0.1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</row>
    <row r="199" spans="1:35" ht="13" x14ac:dyDescent="0.1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</row>
    <row r="200" spans="1:35" ht="13" x14ac:dyDescent="0.1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</row>
    <row r="201" spans="1:35" ht="13" x14ac:dyDescent="0.1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</row>
    <row r="202" spans="1:35" ht="13" x14ac:dyDescent="0.1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</row>
    <row r="203" spans="1:35" ht="13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</row>
    <row r="204" spans="1:35" ht="13" x14ac:dyDescent="0.1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</row>
    <row r="205" spans="1:35" ht="13" x14ac:dyDescent="0.1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</row>
    <row r="206" spans="1:35" ht="13" x14ac:dyDescent="0.1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</row>
    <row r="207" spans="1:35" ht="13" x14ac:dyDescent="0.1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</row>
    <row r="208" spans="1:35" ht="13" x14ac:dyDescent="0.1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</row>
    <row r="209" spans="1:35" ht="13" x14ac:dyDescent="0.1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</row>
    <row r="210" spans="1:35" ht="13" x14ac:dyDescent="0.1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</row>
    <row r="211" spans="1:35" ht="13" x14ac:dyDescent="0.1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</row>
    <row r="212" spans="1:35" ht="13" x14ac:dyDescent="0.1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</row>
    <row r="213" spans="1:35" ht="13" x14ac:dyDescent="0.1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</row>
    <row r="214" spans="1:35" ht="13" x14ac:dyDescent="0.1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</row>
    <row r="215" spans="1:35" ht="13" x14ac:dyDescent="0.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</row>
    <row r="216" spans="1:35" ht="13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</row>
    <row r="217" spans="1:35" ht="13" x14ac:dyDescent="0.1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</row>
    <row r="218" spans="1:35" ht="13" x14ac:dyDescent="0.1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</row>
    <row r="219" spans="1:35" ht="13" x14ac:dyDescent="0.1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</row>
    <row r="220" spans="1:35" ht="13" x14ac:dyDescent="0.1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</row>
    <row r="221" spans="1:35" ht="13" x14ac:dyDescent="0.1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</row>
    <row r="222" spans="1:35" ht="13" x14ac:dyDescent="0.1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</row>
    <row r="223" spans="1:35" ht="13" x14ac:dyDescent="0.1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</row>
    <row r="224" spans="1:35" ht="13" x14ac:dyDescent="0.1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</row>
    <row r="225" spans="1:35" ht="13" x14ac:dyDescent="0.1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</row>
    <row r="226" spans="1:35" ht="13" x14ac:dyDescent="0.1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</row>
    <row r="227" spans="1:35" ht="13" x14ac:dyDescent="0.1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</row>
    <row r="228" spans="1:35" ht="13" x14ac:dyDescent="0.1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</row>
    <row r="229" spans="1:35" ht="13" x14ac:dyDescent="0.1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</row>
    <row r="230" spans="1:35" ht="13" x14ac:dyDescent="0.1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</row>
    <row r="231" spans="1:35" ht="13" x14ac:dyDescent="0.1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</row>
    <row r="232" spans="1:35" ht="13" x14ac:dyDescent="0.1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</row>
    <row r="233" spans="1:35" ht="13" x14ac:dyDescent="0.1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</row>
    <row r="234" spans="1:35" ht="13" x14ac:dyDescent="0.1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</row>
    <row r="235" spans="1:35" ht="13" x14ac:dyDescent="0.1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</row>
    <row r="236" spans="1:35" ht="13" x14ac:dyDescent="0.1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</row>
    <row r="237" spans="1:35" ht="13" x14ac:dyDescent="0.1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</row>
    <row r="238" spans="1:35" ht="13" x14ac:dyDescent="0.1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</row>
    <row r="239" spans="1:35" ht="13" x14ac:dyDescent="0.1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</row>
    <row r="240" spans="1:35" ht="13" x14ac:dyDescent="0.1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</row>
    <row r="241" spans="1:35" ht="13" x14ac:dyDescent="0.1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</row>
    <row r="242" spans="1:35" ht="13" x14ac:dyDescent="0.1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</row>
    <row r="243" spans="1:35" ht="13" x14ac:dyDescent="0.1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</row>
    <row r="244" spans="1:35" ht="13" x14ac:dyDescent="0.1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</row>
    <row r="245" spans="1:35" ht="13" x14ac:dyDescent="0.1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</row>
    <row r="246" spans="1:35" ht="13" x14ac:dyDescent="0.1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</row>
    <row r="247" spans="1:35" ht="13" x14ac:dyDescent="0.1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</row>
    <row r="248" spans="1:35" ht="13" x14ac:dyDescent="0.1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</row>
    <row r="249" spans="1:35" ht="13" x14ac:dyDescent="0.1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</row>
    <row r="250" spans="1:35" ht="13" x14ac:dyDescent="0.1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</row>
    <row r="251" spans="1:35" ht="13" x14ac:dyDescent="0.1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</row>
    <row r="252" spans="1:35" ht="13" x14ac:dyDescent="0.1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</row>
    <row r="253" spans="1:35" ht="13" x14ac:dyDescent="0.1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</row>
    <row r="254" spans="1:35" ht="13" x14ac:dyDescent="0.1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</row>
    <row r="255" spans="1:35" ht="13" x14ac:dyDescent="0.1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</row>
    <row r="256" spans="1:35" ht="13" x14ac:dyDescent="0.1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</row>
    <row r="257" spans="1:35" ht="13" x14ac:dyDescent="0.1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</row>
    <row r="258" spans="1:35" ht="13" x14ac:dyDescent="0.1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</row>
    <row r="259" spans="1:35" ht="13" x14ac:dyDescent="0.1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</row>
    <row r="260" spans="1:35" ht="13" x14ac:dyDescent="0.1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</row>
    <row r="261" spans="1:35" ht="13" x14ac:dyDescent="0.1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</row>
    <row r="262" spans="1:35" ht="13" x14ac:dyDescent="0.1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</row>
    <row r="263" spans="1:35" ht="13" x14ac:dyDescent="0.1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</row>
    <row r="264" spans="1:35" ht="13" x14ac:dyDescent="0.1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</row>
    <row r="265" spans="1:35" ht="13" x14ac:dyDescent="0.1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</row>
    <row r="266" spans="1:35" ht="13" x14ac:dyDescent="0.1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</row>
    <row r="267" spans="1:35" ht="13" x14ac:dyDescent="0.1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</row>
    <row r="268" spans="1:35" ht="13" x14ac:dyDescent="0.1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</row>
    <row r="269" spans="1:35" ht="13" x14ac:dyDescent="0.1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</row>
    <row r="270" spans="1:35" ht="13" x14ac:dyDescent="0.1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</row>
    <row r="271" spans="1:35" ht="13" x14ac:dyDescent="0.1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</row>
    <row r="272" spans="1:35" ht="13" x14ac:dyDescent="0.1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</row>
    <row r="273" spans="1:35" ht="13" x14ac:dyDescent="0.1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</row>
    <row r="274" spans="1:35" ht="13" x14ac:dyDescent="0.1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</row>
    <row r="275" spans="1:35" ht="13" x14ac:dyDescent="0.1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</row>
    <row r="276" spans="1:35" ht="13" x14ac:dyDescent="0.1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</row>
    <row r="277" spans="1:35" ht="13" x14ac:dyDescent="0.1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</row>
    <row r="278" spans="1:35" ht="13" x14ac:dyDescent="0.1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</row>
    <row r="279" spans="1:35" ht="13" x14ac:dyDescent="0.1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</row>
    <row r="280" spans="1:35" ht="13" x14ac:dyDescent="0.1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</row>
    <row r="281" spans="1:35" ht="13" x14ac:dyDescent="0.1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</row>
    <row r="282" spans="1:35" ht="13" x14ac:dyDescent="0.1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</row>
    <row r="283" spans="1:35" ht="13" x14ac:dyDescent="0.1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</row>
    <row r="284" spans="1:35" ht="13" x14ac:dyDescent="0.1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</row>
    <row r="285" spans="1:35" ht="13" x14ac:dyDescent="0.1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</row>
    <row r="286" spans="1:35" ht="13" x14ac:dyDescent="0.1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</row>
    <row r="287" spans="1:35" ht="13" x14ac:dyDescent="0.1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</row>
    <row r="288" spans="1:35" ht="13" x14ac:dyDescent="0.1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</row>
    <row r="289" spans="1:35" ht="13" x14ac:dyDescent="0.1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</row>
    <row r="290" spans="1:35" ht="13" x14ac:dyDescent="0.1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</row>
    <row r="291" spans="1:35" ht="13" x14ac:dyDescent="0.1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</row>
    <row r="292" spans="1:35" ht="13" x14ac:dyDescent="0.1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</row>
    <row r="293" spans="1:35" ht="13" x14ac:dyDescent="0.1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</row>
    <row r="294" spans="1:35" ht="13" x14ac:dyDescent="0.1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</row>
    <row r="295" spans="1:35" ht="13" x14ac:dyDescent="0.1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</row>
    <row r="296" spans="1:35" ht="13" x14ac:dyDescent="0.1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</row>
    <row r="297" spans="1:35" ht="13" x14ac:dyDescent="0.1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</row>
    <row r="298" spans="1:35" ht="13" x14ac:dyDescent="0.1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</row>
    <row r="299" spans="1:35" ht="13" x14ac:dyDescent="0.1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</row>
    <row r="300" spans="1:35" ht="13" x14ac:dyDescent="0.1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</row>
    <row r="301" spans="1:35" ht="13" x14ac:dyDescent="0.1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</row>
    <row r="302" spans="1:35" ht="13" x14ac:dyDescent="0.1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</row>
    <row r="303" spans="1:35" ht="13" x14ac:dyDescent="0.1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</row>
    <row r="304" spans="1:35" ht="13" x14ac:dyDescent="0.1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</row>
    <row r="305" spans="1:35" ht="13" x14ac:dyDescent="0.1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</row>
    <row r="306" spans="1:35" ht="13" x14ac:dyDescent="0.1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</row>
    <row r="307" spans="1:35" ht="13" x14ac:dyDescent="0.1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</row>
    <row r="308" spans="1:35" ht="13" x14ac:dyDescent="0.1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</row>
    <row r="309" spans="1:35" ht="13" x14ac:dyDescent="0.1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</row>
    <row r="310" spans="1:35" ht="13" x14ac:dyDescent="0.1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</row>
    <row r="311" spans="1:35" ht="13" x14ac:dyDescent="0.1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</row>
    <row r="312" spans="1:35" ht="13" x14ac:dyDescent="0.1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</row>
    <row r="313" spans="1:35" ht="13" x14ac:dyDescent="0.1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</row>
    <row r="314" spans="1:35" ht="13" x14ac:dyDescent="0.1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</row>
    <row r="315" spans="1:35" ht="13" x14ac:dyDescent="0.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</row>
    <row r="316" spans="1:35" ht="13" x14ac:dyDescent="0.1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</row>
    <row r="317" spans="1:35" ht="13" x14ac:dyDescent="0.1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</row>
    <row r="318" spans="1:35" ht="13" x14ac:dyDescent="0.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</row>
    <row r="319" spans="1:35" ht="13" x14ac:dyDescent="0.1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</row>
    <row r="320" spans="1:35" ht="13" x14ac:dyDescent="0.1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</row>
    <row r="321" spans="1:35" ht="13" x14ac:dyDescent="0.1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</row>
    <row r="322" spans="1:35" ht="13" x14ac:dyDescent="0.1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</row>
    <row r="323" spans="1:35" ht="13" x14ac:dyDescent="0.1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</row>
    <row r="324" spans="1:35" ht="13" x14ac:dyDescent="0.1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</row>
    <row r="325" spans="1:35" ht="13" x14ac:dyDescent="0.1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</row>
    <row r="326" spans="1:35" ht="13" x14ac:dyDescent="0.1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</row>
    <row r="327" spans="1:35" ht="13" x14ac:dyDescent="0.1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</row>
    <row r="328" spans="1:35" ht="13" x14ac:dyDescent="0.1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</row>
    <row r="329" spans="1:35" ht="13" x14ac:dyDescent="0.1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</row>
    <row r="330" spans="1:35" ht="13" x14ac:dyDescent="0.1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</row>
    <row r="331" spans="1:35" ht="13" x14ac:dyDescent="0.1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</row>
    <row r="332" spans="1:35" ht="13" x14ac:dyDescent="0.1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</row>
    <row r="333" spans="1:35" ht="13" x14ac:dyDescent="0.1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</row>
    <row r="334" spans="1:35" ht="13" x14ac:dyDescent="0.1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</row>
    <row r="335" spans="1:35" ht="13" x14ac:dyDescent="0.1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</row>
    <row r="336" spans="1:35" ht="13" x14ac:dyDescent="0.1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</row>
    <row r="337" spans="1:35" ht="13" x14ac:dyDescent="0.1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</row>
    <row r="338" spans="1:35" ht="13" x14ac:dyDescent="0.1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</row>
    <row r="339" spans="1:35" ht="13" x14ac:dyDescent="0.1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</row>
    <row r="340" spans="1:35" ht="13" x14ac:dyDescent="0.1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</row>
    <row r="341" spans="1:35" ht="13" x14ac:dyDescent="0.1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</row>
    <row r="342" spans="1:35" ht="13" x14ac:dyDescent="0.1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</row>
    <row r="343" spans="1:35" ht="13" x14ac:dyDescent="0.1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</row>
    <row r="344" spans="1:35" ht="13" x14ac:dyDescent="0.1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</row>
    <row r="345" spans="1:35" ht="13" x14ac:dyDescent="0.1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</row>
    <row r="346" spans="1:35" ht="13" x14ac:dyDescent="0.1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</row>
    <row r="347" spans="1:35" ht="13" x14ac:dyDescent="0.1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</row>
    <row r="348" spans="1:35" ht="13" x14ac:dyDescent="0.1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</row>
    <row r="349" spans="1:35" ht="13" x14ac:dyDescent="0.1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</row>
    <row r="350" spans="1:35" ht="13" x14ac:dyDescent="0.1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</row>
    <row r="351" spans="1:35" ht="13" x14ac:dyDescent="0.1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</row>
    <row r="352" spans="1:35" ht="13" x14ac:dyDescent="0.1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</row>
    <row r="353" spans="1:35" ht="13" x14ac:dyDescent="0.1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</row>
    <row r="354" spans="1:35" ht="13" x14ac:dyDescent="0.1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</row>
    <row r="355" spans="1:35" ht="13" x14ac:dyDescent="0.1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</row>
    <row r="356" spans="1:35" ht="13" x14ac:dyDescent="0.1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</row>
    <row r="357" spans="1:35" ht="13" x14ac:dyDescent="0.1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</row>
    <row r="358" spans="1:35" ht="13" x14ac:dyDescent="0.1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</row>
    <row r="359" spans="1:35" ht="13" x14ac:dyDescent="0.1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</row>
    <row r="360" spans="1:35" ht="13" x14ac:dyDescent="0.1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</row>
    <row r="361" spans="1:35" ht="13" x14ac:dyDescent="0.1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</row>
    <row r="362" spans="1:35" ht="13" x14ac:dyDescent="0.1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</row>
    <row r="363" spans="1:35" ht="13" x14ac:dyDescent="0.1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</row>
    <row r="364" spans="1:35" ht="13" x14ac:dyDescent="0.1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</row>
    <row r="365" spans="1:35" ht="13" x14ac:dyDescent="0.1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</row>
    <row r="366" spans="1:35" ht="13" x14ac:dyDescent="0.1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</row>
    <row r="367" spans="1:35" ht="13" x14ac:dyDescent="0.1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</row>
    <row r="368" spans="1:35" ht="13" x14ac:dyDescent="0.1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</row>
    <row r="369" spans="1:35" ht="13" x14ac:dyDescent="0.1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</row>
    <row r="370" spans="1:35" ht="13" x14ac:dyDescent="0.1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</row>
    <row r="371" spans="1:35" ht="13" x14ac:dyDescent="0.1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</row>
    <row r="372" spans="1:35" ht="13" x14ac:dyDescent="0.1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</row>
    <row r="373" spans="1:35" ht="13" x14ac:dyDescent="0.1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</row>
    <row r="374" spans="1:35" ht="13" x14ac:dyDescent="0.1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</row>
    <row r="375" spans="1:35" ht="13" x14ac:dyDescent="0.1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</row>
    <row r="376" spans="1:35" ht="13" x14ac:dyDescent="0.1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</row>
    <row r="377" spans="1:35" ht="13" x14ac:dyDescent="0.1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</row>
    <row r="378" spans="1:35" ht="13" x14ac:dyDescent="0.1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</row>
    <row r="379" spans="1:35" ht="13" x14ac:dyDescent="0.1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</row>
    <row r="380" spans="1:35" ht="13" x14ac:dyDescent="0.1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</row>
    <row r="381" spans="1:35" ht="13" x14ac:dyDescent="0.1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</row>
    <row r="382" spans="1:35" ht="13" x14ac:dyDescent="0.1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</row>
    <row r="383" spans="1:35" ht="13" x14ac:dyDescent="0.1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</row>
    <row r="384" spans="1:35" ht="13" x14ac:dyDescent="0.1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</row>
    <row r="385" spans="1:35" ht="13" x14ac:dyDescent="0.1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</row>
    <row r="386" spans="1:35" ht="13" x14ac:dyDescent="0.1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</row>
    <row r="387" spans="1:35" ht="13" x14ac:dyDescent="0.1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</row>
    <row r="388" spans="1:35" ht="13" x14ac:dyDescent="0.1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</row>
    <row r="389" spans="1:35" ht="13" x14ac:dyDescent="0.1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</row>
    <row r="390" spans="1:35" ht="13" x14ac:dyDescent="0.1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</row>
    <row r="391" spans="1:35" ht="13" x14ac:dyDescent="0.1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</row>
    <row r="392" spans="1:35" ht="13" x14ac:dyDescent="0.1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</row>
    <row r="393" spans="1:35" ht="13" x14ac:dyDescent="0.1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</row>
    <row r="394" spans="1:35" ht="13" x14ac:dyDescent="0.1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</row>
    <row r="395" spans="1:35" ht="13" x14ac:dyDescent="0.1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</row>
    <row r="396" spans="1:35" ht="13" x14ac:dyDescent="0.1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</row>
    <row r="397" spans="1:35" ht="13" x14ac:dyDescent="0.1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</row>
    <row r="398" spans="1:35" ht="13" x14ac:dyDescent="0.1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</row>
    <row r="399" spans="1:35" ht="13" x14ac:dyDescent="0.1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</row>
    <row r="400" spans="1:35" ht="13" x14ac:dyDescent="0.1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</row>
    <row r="401" spans="1:35" ht="13" x14ac:dyDescent="0.1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</row>
    <row r="402" spans="1:35" ht="13" x14ac:dyDescent="0.1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</row>
    <row r="403" spans="1:35" ht="13" x14ac:dyDescent="0.1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</row>
    <row r="404" spans="1:35" ht="13" x14ac:dyDescent="0.1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</row>
    <row r="405" spans="1:35" ht="13" x14ac:dyDescent="0.1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</row>
    <row r="406" spans="1:35" ht="13" x14ac:dyDescent="0.1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</row>
    <row r="407" spans="1:35" ht="13" x14ac:dyDescent="0.1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</row>
    <row r="408" spans="1:35" ht="13" x14ac:dyDescent="0.1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</row>
    <row r="409" spans="1:35" ht="13" x14ac:dyDescent="0.1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</row>
    <row r="410" spans="1:35" ht="13" x14ac:dyDescent="0.1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</row>
    <row r="411" spans="1:35" ht="13" x14ac:dyDescent="0.1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</row>
    <row r="412" spans="1:35" ht="13" x14ac:dyDescent="0.1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</row>
    <row r="413" spans="1:35" ht="13" x14ac:dyDescent="0.1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</row>
    <row r="414" spans="1:35" ht="13" x14ac:dyDescent="0.1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</row>
    <row r="415" spans="1:35" ht="13" x14ac:dyDescent="0.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</row>
    <row r="416" spans="1:35" ht="13" x14ac:dyDescent="0.1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</row>
    <row r="417" spans="1:35" ht="13" x14ac:dyDescent="0.1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</row>
    <row r="418" spans="1:35" ht="13" x14ac:dyDescent="0.1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</row>
    <row r="419" spans="1:35" ht="13" x14ac:dyDescent="0.1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</row>
    <row r="420" spans="1:35" ht="13" x14ac:dyDescent="0.1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</row>
    <row r="421" spans="1:35" ht="13" x14ac:dyDescent="0.1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</row>
    <row r="422" spans="1:35" ht="13" x14ac:dyDescent="0.1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</row>
    <row r="423" spans="1:35" ht="13" x14ac:dyDescent="0.1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</row>
    <row r="424" spans="1:35" ht="13" x14ac:dyDescent="0.1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</row>
    <row r="425" spans="1:35" ht="13" x14ac:dyDescent="0.1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</row>
    <row r="426" spans="1:35" ht="13" x14ac:dyDescent="0.1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</row>
    <row r="427" spans="1:35" ht="13" x14ac:dyDescent="0.1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</row>
    <row r="428" spans="1:35" ht="13" x14ac:dyDescent="0.1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</row>
    <row r="429" spans="1:35" ht="13" x14ac:dyDescent="0.1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</row>
    <row r="430" spans="1:35" ht="13" x14ac:dyDescent="0.1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</row>
    <row r="431" spans="1:35" ht="13" x14ac:dyDescent="0.1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</row>
    <row r="432" spans="1:35" ht="13" x14ac:dyDescent="0.1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</row>
    <row r="433" spans="1:35" ht="13" x14ac:dyDescent="0.1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</row>
    <row r="434" spans="1:35" ht="13" x14ac:dyDescent="0.1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</row>
    <row r="435" spans="1:35" ht="13" x14ac:dyDescent="0.1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</row>
    <row r="436" spans="1:35" ht="13" x14ac:dyDescent="0.1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</row>
    <row r="437" spans="1:35" ht="13" x14ac:dyDescent="0.1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</row>
    <row r="438" spans="1:35" ht="13" x14ac:dyDescent="0.1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</row>
    <row r="439" spans="1:35" ht="13" x14ac:dyDescent="0.1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</row>
    <row r="440" spans="1:35" ht="13" x14ac:dyDescent="0.1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</row>
    <row r="441" spans="1:35" ht="13" x14ac:dyDescent="0.1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</row>
    <row r="442" spans="1:35" ht="13" x14ac:dyDescent="0.1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</row>
    <row r="443" spans="1:35" ht="13" x14ac:dyDescent="0.1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</row>
    <row r="444" spans="1:35" ht="13" x14ac:dyDescent="0.1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</row>
    <row r="445" spans="1:35" ht="13" x14ac:dyDescent="0.1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</row>
    <row r="446" spans="1:35" ht="13" x14ac:dyDescent="0.1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</row>
    <row r="447" spans="1:35" ht="13" x14ac:dyDescent="0.1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</row>
    <row r="448" spans="1:35" ht="13" x14ac:dyDescent="0.1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</row>
    <row r="449" spans="1:35" ht="13" x14ac:dyDescent="0.1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</row>
    <row r="450" spans="1:35" ht="13" x14ac:dyDescent="0.1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</row>
    <row r="451" spans="1:35" ht="13" x14ac:dyDescent="0.1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</row>
    <row r="452" spans="1:35" ht="13" x14ac:dyDescent="0.1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</row>
    <row r="453" spans="1:35" ht="13" x14ac:dyDescent="0.1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</row>
    <row r="454" spans="1:35" ht="13" x14ac:dyDescent="0.1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</row>
    <row r="455" spans="1:35" ht="13" x14ac:dyDescent="0.1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</row>
    <row r="456" spans="1:35" ht="13" x14ac:dyDescent="0.1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</row>
    <row r="457" spans="1:35" ht="13" x14ac:dyDescent="0.1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</row>
    <row r="458" spans="1:35" ht="13" x14ac:dyDescent="0.1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</row>
    <row r="459" spans="1:35" ht="13" x14ac:dyDescent="0.1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</row>
    <row r="460" spans="1:35" ht="13" x14ac:dyDescent="0.1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</row>
    <row r="461" spans="1:35" ht="13" x14ac:dyDescent="0.1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</row>
    <row r="462" spans="1:35" ht="13" x14ac:dyDescent="0.1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</row>
    <row r="463" spans="1:35" ht="13" x14ac:dyDescent="0.1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</row>
    <row r="464" spans="1:35" ht="13" x14ac:dyDescent="0.1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</row>
    <row r="465" spans="1:35" ht="13" x14ac:dyDescent="0.1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</row>
    <row r="466" spans="1:35" ht="13" x14ac:dyDescent="0.1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</row>
    <row r="467" spans="1:35" ht="13" x14ac:dyDescent="0.1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</row>
    <row r="468" spans="1:35" ht="13" x14ac:dyDescent="0.1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</row>
    <row r="469" spans="1:35" ht="13" x14ac:dyDescent="0.1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</row>
    <row r="470" spans="1:35" ht="13" x14ac:dyDescent="0.1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</row>
    <row r="471" spans="1:35" ht="13" x14ac:dyDescent="0.1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</row>
    <row r="472" spans="1:35" ht="13" x14ac:dyDescent="0.1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</row>
    <row r="473" spans="1:35" ht="13" x14ac:dyDescent="0.1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</row>
    <row r="474" spans="1:35" ht="13" x14ac:dyDescent="0.1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</row>
    <row r="475" spans="1:35" ht="13" x14ac:dyDescent="0.1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</row>
    <row r="476" spans="1:35" ht="13" x14ac:dyDescent="0.1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</row>
    <row r="477" spans="1:35" ht="13" x14ac:dyDescent="0.1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</row>
    <row r="478" spans="1:35" ht="13" x14ac:dyDescent="0.1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</row>
    <row r="479" spans="1:35" ht="13" x14ac:dyDescent="0.1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</row>
    <row r="480" spans="1:35" ht="13" x14ac:dyDescent="0.1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</row>
    <row r="481" spans="1:35" ht="13" x14ac:dyDescent="0.1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</row>
    <row r="482" spans="1:35" ht="13" x14ac:dyDescent="0.1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</row>
    <row r="483" spans="1:35" ht="13" x14ac:dyDescent="0.1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</row>
    <row r="484" spans="1:35" ht="13" x14ac:dyDescent="0.1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</row>
    <row r="485" spans="1:35" ht="13" x14ac:dyDescent="0.1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</row>
    <row r="486" spans="1:35" ht="13" x14ac:dyDescent="0.1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</row>
    <row r="487" spans="1:35" ht="13" x14ac:dyDescent="0.1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</row>
    <row r="488" spans="1:35" ht="13" x14ac:dyDescent="0.1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</row>
    <row r="489" spans="1:35" ht="13" x14ac:dyDescent="0.1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</row>
    <row r="490" spans="1:35" ht="13" x14ac:dyDescent="0.1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</row>
    <row r="491" spans="1:35" ht="13" x14ac:dyDescent="0.1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</row>
    <row r="492" spans="1:35" ht="13" x14ac:dyDescent="0.1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</row>
    <row r="493" spans="1:35" ht="13" x14ac:dyDescent="0.1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</row>
    <row r="494" spans="1:35" ht="13" x14ac:dyDescent="0.1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</row>
    <row r="495" spans="1:35" ht="13" x14ac:dyDescent="0.1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</row>
    <row r="496" spans="1:35" ht="13" x14ac:dyDescent="0.1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</row>
    <row r="497" spans="1:35" ht="13" x14ac:dyDescent="0.1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</row>
    <row r="498" spans="1:35" ht="13" x14ac:dyDescent="0.1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</row>
    <row r="499" spans="1:35" ht="13" x14ac:dyDescent="0.1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</row>
    <row r="500" spans="1:35" ht="13" x14ac:dyDescent="0.1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</row>
    <row r="501" spans="1:35" ht="13" x14ac:dyDescent="0.1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</row>
    <row r="502" spans="1:35" ht="13" x14ac:dyDescent="0.1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</row>
    <row r="503" spans="1:35" ht="13" x14ac:dyDescent="0.1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</row>
    <row r="504" spans="1:35" ht="13" x14ac:dyDescent="0.1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</row>
    <row r="505" spans="1:35" ht="13" x14ac:dyDescent="0.1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</row>
    <row r="506" spans="1:35" ht="13" x14ac:dyDescent="0.1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</row>
    <row r="507" spans="1:35" ht="13" x14ac:dyDescent="0.1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</row>
    <row r="508" spans="1:35" ht="13" x14ac:dyDescent="0.1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</row>
    <row r="509" spans="1:35" ht="13" x14ac:dyDescent="0.1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</row>
    <row r="510" spans="1:35" ht="13" x14ac:dyDescent="0.1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</row>
    <row r="511" spans="1:35" ht="13" x14ac:dyDescent="0.1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</row>
    <row r="512" spans="1:35" ht="13" x14ac:dyDescent="0.1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</row>
    <row r="513" spans="1:35" ht="13" x14ac:dyDescent="0.1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</row>
    <row r="514" spans="1:35" ht="13" x14ac:dyDescent="0.1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</row>
    <row r="515" spans="1:35" ht="13" x14ac:dyDescent="0.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</row>
    <row r="516" spans="1:35" ht="13" x14ac:dyDescent="0.1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</row>
    <row r="517" spans="1:35" ht="13" x14ac:dyDescent="0.1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</row>
    <row r="518" spans="1:35" ht="13" x14ac:dyDescent="0.1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</row>
    <row r="519" spans="1:35" ht="13" x14ac:dyDescent="0.1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</row>
    <row r="520" spans="1:35" ht="13" x14ac:dyDescent="0.1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</row>
    <row r="521" spans="1:35" ht="13" x14ac:dyDescent="0.1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</row>
    <row r="522" spans="1:35" ht="13" x14ac:dyDescent="0.1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</row>
    <row r="523" spans="1:35" ht="13" x14ac:dyDescent="0.1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</row>
    <row r="524" spans="1:35" ht="13" x14ac:dyDescent="0.1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</row>
    <row r="525" spans="1:35" ht="13" x14ac:dyDescent="0.1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</row>
    <row r="526" spans="1:35" ht="13" x14ac:dyDescent="0.1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</row>
    <row r="527" spans="1:35" ht="13" x14ac:dyDescent="0.1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</row>
    <row r="528" spans="1:35" ht="13" x14ac:dyDescent="0.1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</row>
    <row r="529" spans="1:35" ht="13" x14ac:dyDescent="0.1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</row>
    <row r="530" spans="1:35" ht="13" x14ac:dyDescent="0.1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</row>
    <row r="531" spans="1:35" ht="13" x14ac:dyDescent="0.1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</row>
    <row r="532" spans="1:35" ht="13" x14ac:dyDescent="0.1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</row>
    <row r="533" spans="1:35" ht="13" x14ac:dyDescent="0.1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</row>
    <row r="534" spans="1:35" ht="13" x14ac:dyDescent="0.1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</row>
    <row r="535" spans="1:35" ht="13" x14ac:dyDescent="0.1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</row>
    <row r="536" spans="1:35" ht="13" x14ac:dyDescent="0.1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</row>
    <row r="537" spans="1:35" ht="13" x14ac:dyDescent="0.1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</row>
    <row r="538" spans="1:35" ht="13" x14ac:dyDescent="0.1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</row>
    <row r="539" spans="1:35" ht="13" x14ac:dyDescent="0.1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</row>
    <row r="540" spans="1:35" ht="13" x14ac:dyDescent="0.1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</row>
    <row r="541" spans="1:35" ht="13" x14ac:dyDescent="0.1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</row>
    <row r="542" spans="1:35" ht="13" x14ac:dyDescent="0.1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</row>
    <row r="543" spans="1:35" ht="13" x14ac:dyDescent="0.1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</row>
    <row r="544" spans="1:35" ht="13" x14ac:dyDescent="0.1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</row>
    <row r="545" spans="1:35" ht="13" x14ac:dyDescent="0.1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</row>
    <row r="546" spans="1:35" ht="13" x14ac:dyDescent="0.1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</row>
    <row r="547" spans="1:35" ht="13" x14ac:dyDescent="0.1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</row>
    <row r="548" spans="1:35" ht="13" x14ac:dyDescent="0.1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</row>
    <row r="549" spans="1:35" ht="13" x14ac:dyDescent="0.1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</row>
    <row r="550" spans="1:35" ht="13" x14ac:dyDescent="0.1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</row>
    <row r="551" spans="1:35" ht="13" x14ac:dyDescent="0.1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</row>
    <row r="552" spans="1:35" ht="13" x14ac:dyDescent="0.1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</row>
    <row r="553" spans="1:35" ht="13" x14ac:dyDescent="0.1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</row>
    <row r="554" spans="1:35" ht="13" x14ac:dyDescent="0.1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</row>
    <row r="555" spans="1:35" ht="13" x14ac:dyDescent="0.1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</row>
    <row r="556" spans="1:35" ht="13" x14ac:dyDescent="0.1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</row>
    <row r="557" spans="1:35" ht="13" x14ac:dyDescent="0.1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</row>
    <row r="558" spans="1:35" ht="13" x14ac:dyDescent="0.1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</row>
    <row r="559" spans="1:35" ht="13" x14ac:dyDescent="0.1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</row>
    <row r="560" spans="1:35" ht="13" x14ac:dyDescent="0.1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</row>
    <row r="561" spans="1:35" ht="13" x14ac:dyDescent="0.1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</row>
    <row r="562" spans="1:35" ht="13" x14ac:dyDescent="0.1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</row>
    <row r="563" spans="1:35" ht="13" x14ac:dyDescent="0.1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</row>
    <row r="564" spans="1:35" ht="13" x14ac:dyDescent="0.1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</row>
    <row r="565" spans="1:35" ht="13" x14ac:dyDescent="0.1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</row>
    <row r="566" spans="1:35" ht="13" x14ac:dyDescent="0.1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</row>
    <row r="567" spans="1:35" ht="13" x14ac:dyDescent="0.1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</row>
    <row r="568" spans="1:35" ht="13" x14ac:dyDescent="0.1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</row>
    <row r="569" spans="1:35" ht="13" x14ac:dyDescent="0.1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</row>
    <row r="570" spans="1:35" ht="13" x14ac:dyDescent="0.1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</row>
    <row r="571" spans="1:35" ht="13" x14ac:dyDescent="0.1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</row>
    <row r="572" spans="1:35" ht="13" x14ac:dyDescent="0.1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</row>
    <row r="573" spans="1:35" ht="13" x14ac:dyDescent="0.1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</row>
    <row r="574" spans="1:35" ht="13" x14ac:dyDescent="0.1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</row>
    <row r="575" spans="1:35" ht="13" x14ac:dyDescent="0.1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</row>
    <row r="576" spans="1:35" ht="13" x14ac:dyDescent="0.1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</row>
    <row r="577" spans="1:35" ht="13" x14ac:dyDescent="0.1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</row>
    <row r="578" spans="1:35" ht="13" x14ac:dyDescent="0.1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</row>
    <row r="579" spans="1:35" ht="13" x14ac:dyDescent="0.1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</row>
    <row r="580" spans="1:35" ht="13" x14ac:dyDescent="0.1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</row>
    <row r="581" spans="1:35" ht="13" x14ac:dyDescent="0.1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</row>
    <row r="582" spans="1:35" ht="13" x14ac:dyDescent="0.1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</row>
    <row r="583" spans="1:35" ht="13" x14ac:dyDescent="0.1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</row>
    <row r="584" spans="1:35" ht="13" x14ac:dyDescent="0.1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</row>
    <row r="585" spans="1:35" ht="13" x14ac:dyDescent="0.1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</row>
    <row r="586" spans="1:35" ht="13" x14ac:dyDescent="0.1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</row>
    <row r="587" spans="1:35" ht="13" x14ac:dyDescent="0.1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</row>
    <row r="588" spans="1:35" ht="13" x14ac:dyDescent="0.1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</row>
    <row r="589" spans="1:35" ht="13" x14ac:dyDescent="0.1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</row>
    <row r="590" spans="1:35" ht="13" x14ac:dyDescent="0.1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</row>
    <row r="591" spans="1:35" ht="13" x14ac:dyDescent="0.1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</row>
    <row r="592" spans="1:35" ht="13" x14ac:dyDescent="0.1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</row>
    <row r="593" spans="1:35" ht="13" x14ac:dyDescent="0.1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</row>
    <row r="594" spans="1:35" ht="13" x14ac:dyDescent="0.1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</row>
    <row r="595" spans="1:35" ht="13" x14ac:dyDescent="0.1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</row>
    <row r="596" spans="1:35" ht="13" x14ac:dyDescent="0.1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</row>
    <row r="597" spans="1:35" ht="13" x14ac:dyDescent="0.1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</row>
    <row r="598" spans="1:35" ht="13" x14ac:dyDescent="0.1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</row>
    <row r="599" spans="1:35" ht="13" x14ac:dyDescent="0.1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</row>
    <row r="600" spans="1:35" ht="13" x14ac:dyDescent="0.1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</row>
    <row r="601" spans="1:35" ht="13" x14ac:dyDescent="0.1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</row>
    <row r="602" spans="1:35" ht="13" x14ac:dyDescent="0.1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</row>
    <row r="603" spans="1:35" ht="13" x14ac:dyDescent="0.1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</row>
    <row r="604" spans="1:35" ht="13" x14ac:dyDescent="0.1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</row>
    <row r="605" spans="1:35" ht="13" x14ac:dyDescent="0.1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</row>
    <row r="606" spans="1:35" ht="13" x14ac:dyDescent="0.1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</row>
    <row r="607" spans="1:35" ht="13" x14ac:dyDescent="0.1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</row>
    <row r="608" spans="1:35" ht="13" x14ac:dyDescent="0.1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</row>
    <row r="609" spans="1:35" ht="13" x14ac:dyDescent="0.1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</row>
    <row r="610" spans="1:35" ht="13" x14ac:dyDescent="0.1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</row>
    <row r="611" spans="1:35" ht="13" x14ac:dyDescent="0.1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</row>
    <row r="612" spans="1:35" ht="13" x14ac:dyDescent="0.1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</row>
    <row r="613" spans="1:35" ht="13" x14ac:dyDescent="0.1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</row>
    <row r="614" spans="1:35" ht="13" x14ac:dyDescent="0.1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</row>
    <row r="615" spans="1:35" ht="13" x14ac:dyDescent="0.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</row>
    <row r="616" spans="1:35" ht="13" x14ac:dyDescent="0.1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</row>
    <row r="617" spans="1:35" ht="13" x14ac:dyDescent="0.1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</row>
    <row r="618" spans="1:35" ht="13" x14ac:dyDescent="0.1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</row>
    <row r="619" spans="1:35" ht="13" x14ac:dyDescent="0.1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</row>
    <row r="620" spans="1:35" ht="13" x14ac:dyDescent="0.1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</row>
    <row r="621" spans="1:35" ht="13" x14ac:dyDescent="0.1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</row>
    <row r="622" spans="1:35" ht="13" x14ac:dyDescent="0.1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</row>
    <row r="623" spans="1:35" ht="13" x14ac:dyDescent="0.1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</row>
    <row r="624" spans="1:35" ht="13" x14ac:dyDescent="0.1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</row>
    <row r="625" spans="1:35" ht="13" x14ac:dyDescent="0.1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</row>
    <row r="626" spans="1:35" ht="13" x14ac:dyDescent="0.1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</row>
    <row r="627" spans="1:35" ht="13" x14ac:dyDescent="0.1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</row>
    <row r="628" spans="1:35" ht="13" x14ac:dyDescent="0.1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</row>
    <row r="629" spans="1:35" ht="13" x14ac:dyDescent="0.1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</row>
    <row r="630" spans="1:35" ht="13" x14ac:dyDescent="0.1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</row>
    <row r="631" spans="1:35" ht="13" x14ac:dyDescent="0.1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</row>
    <row r="632" spans="1:35" ht="13" x14ac:dyDescent="0.1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</row>
    <row r="633" spans="1:35" ht="13" x14ac:dyDescent="0.1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</row>
    <row r="634" spans="1:35" ht="13" x14ac:dyDescent="0.1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</row>
    <row r="635" spans="1:35" ht="13" x14ac:dyDescent="0.1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</row>
    <row r="636" spans="1:35" ht="13" x14ac:dyDescent="0.1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</row>
    <row r="637" spans="1:35" ht="13" x14ac:dyDescent="0.1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</row>
    <row r="638" spans="1:35" ht="13" x14ac:dyDescent="0.1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</row>
    <row r="639" spans="1:35" ht="13" x14ac:dyDescent="0.1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</row>
    <row r="640" spans="1:35" ht="13" x14ac:dyDescent="0.1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</row>
    <row r="641" spans="1:35" ht="13" x14ac:dyDescent="0.1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</row>
    <row r="642" spans="1:35" ht="13" x14ac:dyDescent="0.1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</row>
    <row r="643" spans="1:35" ht="13" x14ac:dyDescent="0.1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</row>
    <row r="644" spans="1:35" ht="13" x14ac:dyDescent="0.1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</row>
    <row r="645" spans="1:35" ht="13" x14ac:dyDescent="0.1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</row>
    <row r="646" spans="1:35" ht="13" x14ac:dyDescent="0.1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</row>
    <row r="647" spans="1:35" ht="13" x14ac:dyDescent="0.1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</row>
    <row r="648" spans="1:35" ht="13" x14ac:dyDescent="0.1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</row>
    <row r="649" spans="1:35" ht="13" x14ac:dyDescent="0.1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</row>
    <row r="650" spans="1:35" ht="13" x14ac:dyDescent="0.1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</row>
    <row r="651" spans="1:35" ht="13" x14ac:dyDescent="0.1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</row>
    <row r="652" spans="1:35" ht="13" x14ac:dyDescent="0.1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</row>
    <row r="653" spans="1:35" ht="13" x14ac:dyDescent="0.1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</row>
    <row r="654" spans="1:35" ht="13" x14ac:dyDescent="0.1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</row>
    <row r="655" spans="1:35" ht="13" x14ac:dyDescent="0.1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</row>
    <row r="656" spans="1:35" ht="13" x14ac:dyDescent="0.1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</row>
    <row r="657" spans="1:35" ht="13" x14ac:dyDescent="0.1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</row>
    <row r="658" spans="1:35" ht="13" x14ac:dyDescent="0.1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</row>
    <row r="659" spans="1:35" ht="13" x14ac:dyDescent="0.1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</row>
    <row r="660" spans="1:35" ht="13" x14ac:dyDescent="0.1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</row>
    <row r="661" spans="1:35" ht="13" x14ac:dyDescent="0.1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</row>
    <row r="662" spans="1:35" ht="13" x14ac:dyDescent="0.1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</row>
    <row r="663" spans="1:35" ht="13" x14ac:dyDescent="0.1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</row>
    <row r="664" spans="1:35" ht="13" x14ac:dyDescent="0.1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</row>
    <row r="665" spans="1:35" ht="13" x14ac:dyDescent="0.1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</row>
    <row r="666" spans="1:35" ht="13" x14ac:dyDescent="0.1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</row>
    <row r="667" spans="1:35" ht="13" x14ac:dyDescent="0.1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</row>
    <row r="668" spans="1:35" ht="13" x14ac:dyDescent="0.1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</row>
    <row r="669" spans="1:35" ht="13" x14ac:dyDescent="0.1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</row>
    <row r="670" spans="1:35" ht="13" x14ac:dyDescent="0.1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</row>
    <row r="671" spans="1:35" ht="13" x14ac:dyDescent="0.1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</row>
    <row r="672" spans="1:35" ht="13" x14ac:dyDescent="0.1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</row>
    <row r="673" spans="1:35" ht="13" x14ac:dyDescent="0.1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</row>
    <row r="674" spans="1:35" ht="13" x14ac:dyDescent="0.1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</row>
    <row r="675" spans="1:35" ht="13" x14ac:dyDescent="0.1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</row>
    <row r="676" spans="1:35" ht="13" x14ac:dyDescent="0.1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</row>
    <row r="677" spans="1:35" ht="13" x14ac:dyDescent="0.1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</row>
    <row r="678" spans="1:35" ht="13" x14ac:dyDescent="0.1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</row>
    <row r="679" spans="1:35" ht="13" x14ac:dyDescent="0.1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</row>
    <row r="680" spans="1:35" ht="13" x14ac:dyDescent="0.1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</row>
    <row r="681" spans="1:35" ht="13" x14ac:dyDescent="0.1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</row>
    <row r="682" spans="1:35" ht="13" x14ac:dyDescent="0.1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</row>
    <row r="683" spans="1:35" ht="13" x14ac:dyDescent="0.1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</row>
    <row r="684" spans="1:35" ht="13" x14ac:dyDescent="0.1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</row>
    <row r="685" spans="1:35" ht="13" x14ac:dyDescent="0.1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</row>
    <row r="686" spans="1:35" ht="13" x14ac:dyDescent="0.1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</row>
    <row r="687" spans="1:35" ht="13" x14ac:dyDescent="0.1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</row>
    <row r="688" spans="1:35" ht="13" x14ac:dyDescent="0.1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</row>
    <row r="689" spans="1:35" ht="13" x14ac:dyDescent="0.1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</row>
    <row r="690" spans="1:35" ht="13" x14ac:dyDescent="0.1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</row>
    <row r="691" spans="1:35" ht="13" x14ac:dyDescent="0.1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</row>
    <row r="692" spans="1:35" ht="13" x14ac:dyDescent="0.1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</row>
    <row r="693" spans="1:35" ht="13" x14ac:dyDescent="0.1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</row>
    <row r="694" spans="1:35" ht="13" x14ac:dyDescent="0.1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</row>
    <row r="695" spans="1:35" ht="13" x14ac:dyDescent="0.1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</row>
    <row r="696" spans="1:35" ht="13" x14ac:dyDescent="0.1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</row>
    <row r="697" spans="1:35" ht="13" x14ac:dyDescent="0.1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</row>
    <row r="698" spans="1:35" ht="13" x14ac:dyDescent="0.1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</row>
    <row r="699" spans="1:35" ht="13" x14ac:dyDescent="0.1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</row>
    <row r="700" spans="1:35" ht="13" x14ac:dyDescent="0.1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</row>
    <row r="701" spans="1:35" ht="13" x14ac:dyDescent="0.1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</row>
    <row r="702" spans="1:35" ht="13" x14ac:dyDescent="0.1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</row>
    <row r="703" spans="1:35" ht="13" x14ac:dyDescent="0.1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</row>
    <row r="704" spans="1:35" ht="13" x14ac:dyDescent="0.1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</row>
    <row r="705" spans="1:35" ht="13" x14ac:dyDescent="0.1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</row>
    <row r="706" spans="1:35" ht="13" x14ac:dyDescent="0.1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</row>
    <row r="707" spans="1:35" ht="13" x14ac:dyDescent="0.1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</row>
    <row r="708" spans="1:35" ht="13" x14ac:dyDescent="0.1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</row>
    <row r="709" spans="1:35" ht="13" x14ac:dyDescent="0.1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</row>
    <row r="710" spans="1:35" ht="13" x14ac:dyDescent="0.1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</row>
    <row r="711" spans="1:35" ht="13" x14ac:dyDescent="0.1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</row>
    <row r="712" spans="1:35" ht="13" x14ac:dyDescent="0.1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</row>
    <row r="713" spans="1:35" ht="13" x14ac:dyDescent="0.1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</row>
    <row r="714" spans="1:35" ht="13" x14ac:dyDescent="0.1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</row>
    <row r="715" spans="1:35" ht="13" x14ac:dyDescent="0.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</row>
    <row r="716" spans="1:35" ht="13" x14ac:dyDescent="0.1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</row>
    <row r="717" spans="1:35" ht="13" x14ac:dyDescent="0.1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</row>
    <row r="718" spans="1:35" ht="13" x14ac:dyDescent="0.1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</row>
    <row r="719" spans="1:35" ht="13" x14ac:dyDescent="0.1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</row>
    <row r="720" spans="1:35" ht="13" x14ac:dyDescent="0.1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</row>
    <row r="721" spans="1:35" ht="13" x14ac:dyDescent="0.1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</row>
    <row r="722" spans="1:35" ht="13" x14ac:dyDescent="0.1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</row>
    <row r="723" spans="1:35" ht="13" x14ac:dyDescent="0.1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</row>
    <row r="724" spans="1:35" ht="13" x14ac:dyDescent="0.1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</row>
    <row r="725" spans="1:35" ht="13" x14ac:dyDescent="0.1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</row>
    <row r="726" spans="1:35" ht="13" x14ac:dyDescent="0.1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</row>
    <row r="727" spans="1:35" ht="13" x14ac:dyDescent="0.1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</row>
    <row r="728" spans="1:35" ht="13" x14ac:dyDescent="0.1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</row>
    <row r="729" spans="1:35" ht="13" x14ac:dyDescent="0.1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</row>
    <row r="730" spans="1:35" ht="13" x14ac:dyDescent="0.1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</row>
    <row r="731" spans="1:35" ht="13" x14ac:dyDescent="0.1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</row>
    <row r="732" spans="1:35" ht="13" x14ac:dyDescent="0.1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</row>
    <row r="733" spans="1:35" ht="13" x14ac:dyDescent="0.1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</row>
    <row r="734" spans="1:35" ht="13" x14ac:dyDescent="0.1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</row>
    <row r="735" spans="1:35" ht="13" x14ac:dyDescent="0.1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</row>
    <row r="736" spans="1:35" ht="13" x14ac:dyDescent="0.1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</row>
    <row r="737" spans="1:35" ht="13" x14ac:dyDescent="0.1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</row>
    <row r="738" spans="1:35" ht="13" x14ac:dyDescent="0.1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</row>
    <row r="739" spans="1:35" ht="13" x14ac:dyDescent="0.1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</row>
    <row r="740" spans="1:35" ht="13" x14ac:dyDescent="0.1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</row>
    <row r="741" spans="1:35" ht="13" x14ac:dyDescent="0.1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</row>
    <row r="742" spans="1:35" ht="13" x14ac:dyDescent="0.1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</row>
    <row r="743" spans="1:35" ht="13" x14ac:dyDescent="0.1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</row>
    <row r="744" spans="1:35" ht="13" x14ac:dyDescent="0.1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</row>
    <row r="745" spans="1:35" ht="13" x14ac:dyDescent="0.1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</row>
    <row r="746" spans="1:35" ht="13" x14ac:dyDescent="0.1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</row>
    <row r="747" spans="1:35" ht="13" x14ac:dyDescent="0.1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</row>
    <row r="748" spans="1:35" ht="13" x14ac:dyDescent="0.1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</row>
    <row r="749" spans="1:35" ht="13" x14ac:dyDescent="0.1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</row>
    <row r="750" spans="1:35" ht="13" x14ac:dyDescent="0.1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</row>
    <row r="751" spans="1:35" ht="13" x14ac:dyDescent="0.1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</row>
    <row r="752" spans="1:35" ht="13" x14ac:dyDescent="0.1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</row>
    <row r="753" spans="1:35" ht="13" x14ac:dyDescent="0.1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</row>
    <row r="754" spans="1:35" ht="13" x14ac:dyDescent="0.1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</row>
    <row r="755" spans="1:35" ht="13" x14ac:dyDescent="0.1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</row>
    <row r="756" spans="1:35" ht="13" x14ac:dyDescent="0.1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</row>
    <row r="757" spans="1:35" ht="13" x14ac:dyDescent="0.1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</row>
    <row r="758" spans="1:35" ht="13" x14ac:dyDescent="0.1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</row>
    <row r="759" spans="1:35" ht="13" x14ac:dyDescent="0.1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</row>
    <row r="760" spans="1:35" ht="13" x14ac:dyDescent="0.1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</row>
    <row r="761" spans="1:35" ht="13" x14ac:dyDescent="0.1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</row>
    <row r="762" spans="1:35" ht="13" x14ac:dyDescent="0.1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</row>
    <row r="763" spans="1:35" ht="13" x14ac:dyDescent="0.1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</row>
    <row r="764" spans="1:35" ht="13" x14ac:dyDescent="0.1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</row>
    <row r="765" spans="1:35" ht="13" x14ac:dyDescent="0.1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</row>
    <row r="766" spans="1:35" ht="13" x14ac:dyDescent="0.1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</row>
    <row r="767" spans="1:35" ht="13" x14ac:dyDescent="0.1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</row>
    <row r="768" spans="1:35" ht="13" x14ac:dyDescent="0.1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</row>
    <row r="769" spans="1:35" ht="13" x14ac:dyDescent="0.1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</row>
    <row r="770" spans="1:35" ht="13" x14ac:dyDescent="0.1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</row>
    <row r="771" spans="1:35" ht="13" x14ac:dyDescent="0.1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</row>
    <row r="772" spans="1:35" ht="13" x14ac:dyDescent="0.1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</row>
    <row r="773" spans="1:35" ht="13" x14ac:dyDescent="0.1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</row>
    <row r="774" spans="1:35" ht="13" x14ac:dyDescent="0.1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</row>
    <row r="775" spans="1:35" ht="13" x14ac:dyDescent="0.1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</row>
    <row r="776" spans="1:35" ht="13" x14ac:dyDescent="0.1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</row>
    <row r="777" spans="1:35" ht="13" x14ac:dyDescent="0.1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</row>
    <row r="778" spans="1:35" ht="13" x14ac:dyDescent="0.1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</row>
    <row r="779" spans="1:35" ht="13" x14ac:dyDescent="0.1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</row>
    <row r="780" spans="1:35" ht="13" x14ac:dyDescent="0.1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</row>
    <row r="781" spans="1:35" ht="13" x14ac:dyDescent="0.1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</row>
    <row r="782" spans="1:35" ht="13" x14ac:dyDescent="0.1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</row>
    <row r="783" spans="1:35" ht="13" x14ac:dyDescent="0.1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</row>
    <row r="784" spans="1:35" ht="13" x14ac:dyDescent="0.1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</row>
    <row r="785" spans="1:35" ht="13" x14ac:dyDescent="0.1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</row>
    <row r="786" spans="1:35" ht="13" x14ac:dyDescent="0.1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</row>
    <row r="787" spans="1:35" ht="13" x14ac:dyDescent="0.1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</row>
    <row r="788" spans="1:35" ht="13" x14ac:dyDescent="0.1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</row>
    <row r="789" spans="1:35" ht="13" x14ac:dyDescent="0.1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</row>
    <row r="790" spans="1:35" ht="13" x14ac:dyDescent="0.1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</row>
    <row r="791" spans="1:35" ht="13" x14ac:dyDescent="0.1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</row>
    <row r="792" spans="1:35" ht="13" x14ac:dyDescent="0.1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</row>
    <row r="793" spans="1:35" ht="13" x14ac:dyDescent="0.1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</row>
    <row r="794" spans="1:35" ht="13" x14ac:dyDescent="0.1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</row>
    <row r="795" spans="1:35" ht="13" x14ac:dyDescent="0.1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</row>
    <row r="796" spans="1:35" ht="13" x14ac:dyDescent="0.1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</row>
    <row r="797" spans="1:35" ht="13" x14ac:dyDescent="0.1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</row>
    <row r="798" spans="1:35" ht="13" x14ac:dyDescent="0.1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</row>
    <row r="799" spans="1:35" ht="13" x14ac:dyDescent="0.1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</row>
    <row r="800" spans="1:35" ht="13" x14ac:dyDescent="0.1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</row>
    <row r="801" spans="1:35" ht="13" x14ac:dyDescent="0.1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</row>
    <row r="802" spans="1:35" ht="13" x14ac:dyDescent="0.1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</row>
    <row r="803" spans="1:35" ht="13" x14ac:dyDescent="0.1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</row>
    <row r="804" spans="1:35" ht="13" x14ac:dyDescent="0.1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</row>
    <row r="805" spans="1:35" ht="13" x14ac:dyDescent="0.1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</row>
    <row r="806" spans="1:35" ht="13" x14ac:dyDescent="0.1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</row>
    <row r="807" spans="1:35" ht="13" x14ac:dyDescent="0.1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</row>
    <row r="808" spans="1:35" ht="13" x14ac:dyDescent="0.1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</row>
    <row r="809" spans="1:35" ht="13" x14ac:dyDescent="0.1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</row>
    <row r="810" spans="1:35" ht="13" x14ac:dyDescent="0.1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</row>
    <row r="811" spans="1:35" ht="13" x14ac:dyDescent="0.1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</row>
    <row r="812" spans="1:35" ht="13" x14ac:dyDescent="0.1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</row>
    <row r="813" spans="1:35" ht="13" x14ac:dyDescent="0.1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</row>
    <row r="814" spans="1:35" ht="13" x14ac:dyDescent="0.1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</row>
    <row r="815" spans="1:35" ht="13" x14ac:dyDescent="0.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</row>
    <row r="816" spans="1:35" ht="13" x14ac:dyDescent="0.1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</row>
    <row r="817" spans="1:35" ht="13" x14ac:dyDescent="0.1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</row>
    <row r="818" spans="1:35" ht="13" x14ac:dyDescent="0.1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</row>
    <row r="819" spans="1:35" ht="13" x14ac:dyDescent="0.1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</row>
    <row r="820" spans="1:35" ht="13" x14ac:dyDescent="0.1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</row>
    <row r="821" spans="1:35" ht="13" x14ac:dyDescent="0.1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</row>
    <row r="822" spans="1:35" ht="13" x14ac:dyDescent="0.1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</row>
    <row r="823" spans="1:35" ht="13" x14ac:dyDescent="0.1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</row>
    <row r="824" spans="1:35" ht="13" x14ac:dyDescent="0.1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</row>
    <row r="825" spans="1:35" ht="13" x14ac:dyDescent="0.1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</row>
    <row r="826" spans="1:35" ht="13" x14ac:dyDescent="0.1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</row>
    <row r="827" spans="1:35" ht="13" x14ac:dyDescent="0.1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</row>
    <row r="828" spans="1:35" ht="13" x14ac:dyDescent="0.1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</row>
    <row r="829" spans="1:35" ht="13" x14ac:dyDescent="0.1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</row>
    <row r="830" spans="1:35" ht="13" x14ac:dyDescent="0.1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</row>
    <row r="831" spans="1:35" ht="13" x14ac:dyDescent="0.1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</row>
    <row r="832" spans="1:35" ht="13" x14ac:dyDescent="0.1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</row>
    <row r="833" spans="1:35" ht="13" x14ac:dyDescent="0.1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</row>
    <row r="834" spans="1:35" ht="13" x14ac:dyDescent="0.1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</row>
    <row r="835" spans="1:35" ht="13" x14ac:dyDescent="0.1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</row>
    <row r="836" spans="1:35" ht="13" x14ac:dyDescent="0.1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</row>
    <row r="837" spans="1:35" ht="13" x14ac:dyDescent="0.1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</row>
    <row r="838" spans="1:35" ht="13" x14ac:dyDescent="0.1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</row>
    <row r="839" spans="1:35" ht="13" x14ac:dyDescent="0.1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</row>
    <row r="840" spans="1:35" ht="13" x14ac:dyDescent="0.1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</row>
    <row r="841" spans="1:35" ht="13" x14ac:dyDescent="0.1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</row>
    <row r="842" spans="1:35" ht="13" x14ac:dyDescent="0.1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</row>
    <row r="843" spans="1:35" ht="13" x14ac:dyDescent="0.1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</row>
    <row r="844" spans="1:35" ht="13" x14ac:dyDescent="0.1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</row>
    <row r="845" spans="1:35" ht="13" x14ac:dyDescent="0.1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</row>
    <row r="846" spans="1:35" ht="13" x14ac:dyDescent="0.1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</row>
    <row r="847" spans="1:35" ht="13" x14ac:dyDescent="0.1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</row>
    <row r="848" spans="1:35" ht="13" x14ac:dyDescent="0.1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</row>
    <row r="849" spans="1:35" ht="13" x14ac:dyDescent="0.1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</row>
    <row r="850" spans="1:35" ht="13" x14ac:dyDescent="0.1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</row>
    <row r="851" spans="1:35" ht="13" x14ac:dyDescent="0.1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</row>
    <row r="852" spans="1:35" ht="13" x14ac:dyDescent="0.1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</row>
    <row r="853" spans="1:35" ht="13" x14ac:dyDescent="0.1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</row>
    <row r="854" spans="1:35" ht="13" x14ac:dyDescent="0.1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</row>
    <row r="855" spans="1:35" ht="13" x14ac:dyDescent="0.1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</row>
    <row r="856" spans="1:35" ht="13" x14ac:dyDescent="0.1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</row>
    <row r="857" spans="1:35" ht="13" x14ac:dyDescent="0.1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</row>
    <row r="858" spans="1:35" ht="13" x14ac:dyDescent="0.1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</row>
    <row r="859" spans="1:35" ht="13" x14ac:dyDescent="0.1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</row>
    <row r="860" spans="1:35" ht="13" x14ac:dyDescent="0.1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</row>
    <row r="861" spans="1:35" ht="13" x14ac:dyDescent="0.1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</row>
    <row r="862" spans="1:35" ht="13" x14ac:dyDescent="0.1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</row>
    <row r="863" spans="1:35" ht="13" x14ac:dyDescent="0.1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</row>
    <row r="864" spans="1:35" ht="13" x14ac:dyDescent="0.1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</row>
    <row r="865" spans="1:35" ht="13" x14ac:dyDescent="0.1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</row>
    <row r="866" spans="1:35" ht="13" x14ac:dyDescent="0.1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</row>
    <row r="867" spans="1:35" ht="13" x14ac:dyDescent="0.1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</row>
    <row r="868" spans="1:35" ht="13" x14ac:dyDescent="0.1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</row>
    <row r="869" spans="1:35" ht="13" x14ac:dyDescent="0.1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</row>
    <row r="870" spans="1:35" ht="13" x14ac:dyDescent="0.1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</row>
    <row r="871" spans="1:35" ht="13" x14ac:dyDescent="0.1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</row>
    <row r="872" spans="1:35" ht="13" x14ac:dyDescent="0.1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</row>
    <row r="873" spans="1:35" ht="13" x14ac:dyDescent="0.1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</row>
    <row r="874" spans="1:35" ht="13" x14ac:dyDescent="0.1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</row>
    <row r="875" spans="1:35" ht="13" x14ac:dyDescent="0.1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</row>
    <row r="876" spans="1:35" ht="13" x14ac:dyDescent="0.1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</row>
    <row r="877" spans="1:35" ht="13" x14ac:dyDescent="0.1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</row>
    <row r="878" spans="1:35" ht="13" x14ac:dyDescent="0.1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</row>
    <row r="879" spans="1:35" ht="13" x14ac:dyDescent="0.1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</row>
    <row r="880" spans="1:35" ht="13" x14ac:dyDescent="0.1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</row>
    <row r="881" spans="1:35" ht="13" x14ac:dyDescent="0.1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</row>
    <row r="882" spans="1:35" ht="13" x14ac:dyDescent="0.1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</row>
    <row r="883" spans="1:35" ht="13" x14ac:dyDescent="0.1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</row>
    <row r="884" spans="1:35" ht="13" x14ac:dyDescent="0.1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</row>
    <row r="885" spans="1:35" ht="13" x14ac:dyDescent="0.1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</row>
    <row r="886" spans="1:35" ht="13" x14ac:dyDescent="0.1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</row>
    <row r="887" spans="1:35" ht="13" x14ac:dyDescent="0.1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</row>
    <row r="888" spans="1:35" ht="13" x14ac:dyDescent="0.1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</row>
    <row r="889" spans="1:35" ht="13" x14ac:dyDescent="0.1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</row>
    <row r="890" spans="1:35" ht="13" x14ac:dyDescent="0.1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</row>
    <row r="891" spans="1:35" ht="13" x14ac:dyDescent="0.1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</row>
    <row r="892" spans="1:35" ht="13" x14ac:dyDescent="0.1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</row>
    <row r="893" spans="1:35" ht="13" x14ac:dyDescent="0.1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</row>
    <row r="894" spans="1:35" ht="13" x14ac:dyDescent="0.1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</row>
    <row r="895" spans="1:35" ht="13" x14ac:dyDescent="0.1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</row>
    <row r="896" spans="1:35" ht="13" x14ac:dyDescent="0.1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</row>
    <row r="897" spans="1:35" ht="13" x14ac:dyDescent="0.1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</row>
    <row r="898" spans="1:35" ht="13" x14ac:dyDescent="0.1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</row>
    <row r="899" spans="1:35" ht="13" x14ac:dyDescent="0.1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</row>
    <row r="900" spans="1:35" ht="13" x14ac:dyDescent="0.1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</row>
    <row r="901" spans="1:35" ht="13" x14ac:dyDescent="0.1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</row>
    <row r="902" spans="1:35" ht="13" x14ac:dyDescent="0.1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</row>
    <row r="903" spans="1:35" ht="13" x14ac:dyDescent="0.1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</row>
    <row r="904" spans="1:35" ht="13" x14ac:dyDescent="0.1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</row>
    <row r="905" spans="1:35" ht="13" x14ac:dyDescent="0.1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</row>
    <row r="906" spans="1:35" ht="13" x14ac:dyDescent="0.1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</row>
    <row r="907" spans="1:35" ht="13" x14ac:dyDescent="0.1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</row>
    <row r="908" spans="1:35" ht="13" x14ac:dyDescent="0.1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</row>
    <row r="909" spans="1:35" ht="13" x14ac:dyDescent="0.1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</row>
    <row r="910" spans="1:35" ht="13" x14ac:dyDescent="0.1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</row>
    <row r="911" spans="1:35" ht="13" x14ac:dyDescent="0.1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</row>
    <row r="912" spans="1:35" ht="13" x14ac:dyDescent="0.1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</row>
    <row r="913" spans="1:35" ht="13" x14ac:dyDescent="0.1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</row>
    <row r="914" spans="1:35" ht="13" x14ac:dyDescent="0.1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</row>
    <row r="915" spans="1:35" ht="13" x14ac:dyDescent="0.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</row>
    <row r="916" spans="1:35" ht="13" x14ac:dyDescent="0.1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</row>
    <row r="917" spans="1:35" ht="13" x14ac:dyDescent="0.1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</row>
    <row r="918" spans="1:35" ht="13" x14ac:dyDescent="0.1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</row>
    <row r="919" spans="1:35" ht="13" x14ac:dyDescent="0.1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</row>
    <row r="920" spans="1:35" ht="13" x14ac:dyDescent="0.1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</row>
    <row r="921" spans="1:35" ht="13" x14ac:dyDescent="0.1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</row>
    <row r="922" spans="1:35" ht="13" x14ac:dyDescent="0.1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</row>
    <row r="923" spans="1:35" ht="13" x14ac:dyDescent="0.1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</row>
    <row r="924" spans="1:35" ht="13" x14ac:dyDescent="0.1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</row>
    <row r="925" spans="1:35" ht="13" x14ac:dyDescent="0.1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</row>
    <row r="926" spans="1:35" ht="13" x14ac:dyDescent="0.1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</row>
    <row r="927" spans="1:35" ht="13" x14ac:dyDescent="0.1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</row>
    <row r="928" spans="1:35" ht="13" x14ac:dyDescent="0.1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</row>
    <row r="929" spans="1:35" ht="13" x14ac:dyDescent="0.1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</row>
    <row r="930" spans="1:35" ht="13" x14ac:dyDescent="0.1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</row>
    <row r="931" spans="1:35" ht="13" x14ac:dyDescent="0.1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</row>
    <row r="932" spans="1:35" ht="13" x14ac:dyDescent="0.1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</row>
    <row r="933" spans="1:35" ht="13" x14ac:dyDescent="0.1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</row>
    <row r="934" spans="1:35" ht="13" x14ac:dyDescent="0.1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</row>
    <row r="935" spans="1:35" ht="13" x14ac:dyDescent="0.1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</row>
    <row r="936" spans="1:35" ht="13" x14ac:dyDescent="0.1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</row>
    <row r="937" spans="1:35" ht="13" x14ac:dyDescent="0.1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</row>
    <row r="938" spans="1:35" ht="13" x14ac:dyDescent="0.1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</row>
    <row r="939" spans="1:35" ht="13" x14ac:dyDescent="0.1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</row>
    <row r="940" spans="1:35" ht="13" x14ac:dyDescent="0.1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</row>
    <row r="941" spans="1:35" ht="13" x14ac:dyDescent="0.1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</row>
    <row r="942" spans="1:35" ht="13" x14ac:dyDescent="0.1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</row>
    <row r="943" spans="1:35" ht="13" x14ac:dyDescent="0.1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</row>
    <row r="944" spans="1:35" ht="13" x14ac:dyDescent="0.1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</row>
    <row r="945" spans="1:35" ht="13" x14ac:dyDescent="0.1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</row>
    <row r="946" spans="1:35" ht="13" x14ac:dyDescent="0.1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</row>
    <row r="947" spans="1:35" ht="13" x14ac:dyDescent="0.1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</row>
    <row r="948" spans="1:35" ht="13" x14ac:dyDescent="0.1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</row>
    <row r="949" spans="1:35" ht="13" x14ac:dyDescent="0.1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</row>
    <row r="950" spans="1:35" ht="13" x14ac:dyDescent="0.1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</row>
    <row r="951" spans="1:35" ht="13" x14ac:dyDescent="0.1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</row>
    <row r="952" spans="1:35" ht="13" x14ac:dyDescent="0.1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</row>
    <row r="953" spans="1:35" ht="13" x14ac:dyDescent="0.1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</row>
    <row r="954" spans="1:35" ht="13" x14ac:dyDescent="0.1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</row>
    <row r="955" spans="1:35" ht="13" x14ac:dyDescent="0.1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</row>
    <row r="956" spans="1:35" ht="13" x14ac:dyDescent="0.1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</row>
    <row r="957" spans="1:35" ht="13" x14ac:dyDescent="0.1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</row>
    <row r="958" spans="1:35" ht="13" x14ac:dyDescent="0.1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</row>
    <row r="959" spans="1:35" ht="13" x14ac:dyDescent="0.1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</row>
    <row r="960" spans="1:35" ht="13" x14ac:dyDescent="0.1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</row>
    <row r="961" spans="1:35" ht="13" x14ac:dyDescent="0.1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</row>
    <row r="962" spans="1:35" ht="13" x14ac:dyDescent="0.1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</row>
    <row r="963" spans="1:35" ht="13" x14ac:dyDescent="0.1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</row>
    <row r="964" spans="1:35" ht="13" x14ac:dyDescent="0.1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</row>
    <row r="965" spans="1:35" ht="13" x14ac:dyDescent="0.1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</row>
    <row r="966" spans="1:35" ht="13" x14ac:dyDescent="0.1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</row>
    <row r="967" spans="1:35" ht="13" x14ac:dyDescent="0.1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</row>
    <row r="968" spans="1:35" ht="13" x14ac:dyDescent="0.1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</row>
    <row r="969" spans="1:35" ht="13" x14ac:dyDescent="0.1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</row>
    <row r="970" spans="1:35" ht="13" x14ac:dyDescent="0.1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</row>
    <row r="971" spans="1:35" ht="13" x14ac:dyDescent="0.1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</row>
    <row r="972" spans="1:35" ht="13" x14ac:dyDescent="0.1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</row>
    <row r="973" spans="1:35" ht="13" x14ac:dyDescent="0.1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</row>
    <row r="974" spans="1:35" ht="13" x14ac:dyDescent="0.1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</row>
    <row r="975" spans="1:35" ht="13" x14ac:dyDescent="0.1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</row>
    <row r="976" spans="1:35" ht="13" x14ac:dyDescent="0.1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</row>
    <row r="977" spans="1:35" ht="13" x14ac:dyDescent="0.1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</row>
    <row r="978" spans="1:35" ht="13" x14ac:dyDescent="0.1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</row>
    <row r="979" spans="1:35" ht="13" x14ac:dyDescent="0.1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</row>
    <row r="980" spans="1:35" ht="13" x14ac:dyDescent="0.1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</row>
    <row r="981" spans="1:35" ht="13" x14ac:dyDescent="0.1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</row>
    <row r="982" spans="1:35" ht="13" x14ac:dyDescent="0.1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</row>
    <row r="983" spans="1:35" ht="13" x14ac:dyDescent="0.1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</row>
    <row r="984" spans="1:35" ht="13" x14ac:dyDescent="0.1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</row>
    <row r="985" spans="1:35" ht="13" x14ac:dyDescent="0.1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</row>
    <row r="986" spans="1:35" ht="13" x14ac:dyDescent="0.1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</row>
    <row r="987" spans="1:35" ht="13" x14ac:dyDescent="0.1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</row>
    <row r="988" spans="1:35" ht="13" x14ac:dyDescent="0.1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</row>
    <row r="989" spans="1:35" ht="13" x14ac:dyDescent="0.1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</row>
    <row r="990" spans="1:35" ht="13" x14ac:dyDescent="0.1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</row>
    <row r="991" spans="1:35" ht="13" x14ac:dyDescent="0.1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</row>
    <row r="992" spans="1:35" ht="13" x14ac:dyDescent="0.1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</row>
    <row r="993" spans="1:35" ht="13" x14ac:dyDescent="0.1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</row>
    <row r="994" spans="1:35" ht="13" x14ac:dyDescent="0.1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</row>
    <row r="995" spans="1:35" ht="13" x14ac:dyDescent="0.1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</row>
    <row r="996" spans="1:35" ht="13" x14ac:dyDescent="0.1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</row>
    <row r="997" spans="1:35" ht="13" x14ac:dyDescent="0.1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</row>
    <row r="998" spans="1:35" ht="13" x14ac:dyDescent="0.1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</row>
    <row r="999" spans="1:35" ht="13" x14ac:dyDescent="0.1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</row>
    <row r="1000" spans="1:35" ht="13" x14ac:dyDescent="0.1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</row>
  </sheetData>
  <mergeCells count="1">
    <mergeCell ref="B2:F2"/>
  </mergeCells>
  <dataValidations count="1">
    <dataValidation type="list" allowBlank="1" showErrorMessage="1" sqref="C4:C50" xr:uid="{00000000-0002-0000-0300-000001000000}">
      <formula1>"Corriente,No corriente"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300-000000000000}">
          <x14:formula1>
            <xm:f>ACTIVOS!AI4:AO5</xm:f>
          </x14:formula1>
          <xm:sqref>D4</xm:sqref>
        </x14:dataValidation>
        <x14:dataValidation type="list" allowBlank="1" showErrorMessage="1" xr:uid="{00000000-0002-0000-0300-000002000000}">
          <x14:formula1>
            <xm:f>'TASA DE CAMBIO'!$C$2:$C$15</xm:f>
          </x14:formula1>
          <xm:sqref>E4:E50</xm:sqref>
        </x14:dataValidation>
        <x14:dataValidation type="list" allowBlank="1" showErrorMessage="1" xr:uid="{00000000-0002-0000-0300-000003000000}">
          <x14:formula1>
            <xm:f>ACTIVOS!AI5:AO5</xm:f>
          </x14:formula1>
          <xm:sqref>D5:D50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006"/>
  <sheetViews>
    <sheetView showGridLines="0" tabSelected="1" workbookViewId="0"/>
  </sheetViews>
  <sheetFormatPr baseColWidth="10" defaultColWidth="12.6640625" defaultRowHeight="15.75" customHeight="1" x14ac:dyDescent="0.15"/>
  <cols>
    <col min="1" max="1" width="3.6640625" customWidth="1"/>
    <col min="2" max="2" width="30.1640625" customWidth="1"/>
    <col min="3" max="3" width="14.1640625" customWidth="1"/>
    <col min="4" max="4" width="4.1640625" customWidth="1"/>
    <col min="5" max="5" width="31" customWidth="1"/>
    <col min="6" max="6" width="14.1640625" customWidth="1"/>
    <col min="7" max="7" width="4.33203125" customWidth="1"/>
    <col min="8" max="8" width="28.1640625" customWidth="1"/>
    <col min="9" max="9" width="7.6640625" customWidth="1"/>
    <col min="10" max="10" width="23" customWidth="1"/>
    <col min="11" max="11" width="10.1640625" customWidth="1"/>
    <col min="12" max="12" width="10.5" customWidth="1"/>
    <col min="13" max="13" width="9.33203125" customWidth="1"/>
  </cols>
  <sheetData>
    <row r="1" spans="1:27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15">
      <c r="A2" s="1"/>
      <c r="B2" s="52" t="s">
        <v>115</v>
      </c>
      <c r="C2" s="1" t="s">
        <v>116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15">
      <c r="A4" s="1"/>
      <c r="B4" s="90" t="s">
        <v>117</v>
      </c>
      <c r="C4" s="91">
        <f>C19+C33</f>
        <v>0</v>
      </c>
      <c r="D4" s="1"/>
      <c r="E4" s="92" t="s">
        <v>118</v>
      </c>
      <c r="F4" s="91">
        <f>F14+F25</f>
        <v>0</v>
      </c>
      <c r="G4" s="1"/>
      <c r="H4" s="86" t="s">
        <v>119</v>
      </c>
      <c r="I4" s="9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x14ac:dyDescent="0.15">
      <c r="A5" s="1"/>
      <c r="B5" s="79"/>
      <c r="C5" s="79"/>
      <c r="D5" s="1"/>
      <c r="E5" s="79"/>
      <c r="F5" s="79"/>
      <c r="G5" s="1"/>
      <c r="H5" s="78"/>
      <c r="I5" s="94"/>
      <c r="J5" s="5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15">
      <c r="A6" s="1"/>
      <c r="B6" s="1"/>
      <c r="C6" s="1"/>
      <c r="D6" s="1"/>
      <c r="E6" s="1"/>
      <c r="F6" s="1"/>
      <c r="G6" s="1"/>
      <c r="H6" s="54" t="s">
        <v>120</v>
      </c>
      <c r="I6" s="1"/>
      <c r="J6" s="5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15">
      <c r="A7" s="1"/>
      <c r="B7" s="88" t="s">
        <v>121</v>
      </c>
      <c r="C7" s="89"/>
      <c r="D7" s="1"/>
      <c r="E7" s="88" t="s">
        <v>122</v>
      </c>
      <c r="F7" s="89"/>
      <c r="G7" s="1"/>
      <c r="H7" s="87">
        <f>C4-F4</f>
        <v>0</v>
      </c>
      <c r="I7" s="1"/>
      <c r="J7" s="5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15">
      <c r="A8" s="1"/>
      <c r="B8" s="55" t="s">
        <v>4</v>
      </c>
      <c r="C8" s="56">
        <f>SUMIF(ACTIVOS!$D$4:$D$50,B8,ACTIVOS!$V$4:$V$50)</f>
        <v>0</v>
      </c>
      <c r="D8" s="1"/>
      <c r="E8" s="55" t="s">
        <v>6</v>
      </c>
      <c r="F8" s="56">
        <f>SUMIF(PASIVOS!$D$4:$D$50,E8,PASIVOS!$O$4:$O$50)</f>
        <v>0</v>
      </c>
      <c r="G8" s="1"/>
      <c r="H8" s="79"/>
      <c r="I8" s="1"/>
      <c r="J8" s="5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15">
      <c r="A9" s="1"/>
      <c r="B9" s="55" t="s">
        <v>8</v>
      </c>
      <c r="C9" s="56">
        <f>SUMIF(ACTIVOS!$D$4:$D$50,B9,ACTIVOS!$V$4:$V$50)</f>
        <v>0</v>
      </c>
      <c r="D9" s="1"/>
      <c r="E9" s="55" t="s">
        <v>10</v>
      </c>
      <c r="F9" s="56">
        <f>SUMIF(PASIVOS!$D$4:$D$50,E9,PASIVOS!$O$4:$O$50)</f>
        <v>0</v>
      </c>
      <c r="G9" s="1"/>
      <c r="H9" s="1"/>
      <c r="I9" s="1"/>
      <c r="J9" s="5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15">
      <c r="A10" s="1"/>
      <c r="B10" s="55" t="s">
        <v>12</v>
      </c>
      <c r="C10" s="56">
        <f>SUMIF(ACTIVOS!$D$4:$D$50,B10,ACTIVOS!$V$4:$V$50)</f>
        <v>0</v>
      </c>
      <c r="D10" s="1"/>
      <c r="E10" s="55" t="s">
        <v>14</v>
      </c>
      <c r="F10" s="56">
        <f>SUMIF(PASIVOS!$D$4:$D$50,E10,PASIVOS!$O$4:$O$50)</f>
        <v>0</v>
      </c>
      <c r="G10" s="1"/>
      <c r="H10" s="1"/>
      <c r="I10" s="1"/>
      <c r="J10" s="5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15">
      <c r="A11" s="1"/>
      <c r="B11" s="55" t="s">
        <v>16</v>
      </c>
      <c r="C11" s="56">
        <f>SUMIF(ACTIVOS!$D$4:$D$50,B11,ACTIVOS!$V$4:$V$50)</f>
        <v>0</v>
      </c>
      <c r="D11" s="1"/>
      <c r="E11" s="55" t="s">
        <v>18</v>
      </c>
      <c r="F11" s="56">
        <f>SUMIF(PASIVOS!$D$4:$D$50,E11,PASIVOS!$O$4:$O$50)</f>
        <v>0</v>
      </c>
      <c r="G11" s="1"/>
      <c r="H11" s="1"/>
      <c r="I11" s="1"/>
      <c r="J11" s="5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15">
      <c r="A12" s="1"/>
      <c r="B12" s="55" t="s">
        <v>20</v>
      </c>
      <c r="C12" s="56">
        <f>SUMIF(ACTIVOS!$D$4:$D$50,B12,ACTIVOS!$V$4:$V$50)</f>
        <v>0</v>
      </c>
      <c r="D12" s="1"/>
      <c r="E12" s="57" t="s">
        <v>22</v>
      </c>
      <c r="F12" s="58">
        <f>SUMIF(PASIVOS!$D$4:$D$50,E12,PASIVOS!$O$4:$O$50)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15">
      <c r="A13" s="1"/>
      <c r="B13" s="55" t="s">
        <v>24</v>
      </c>
      <c r="C13" s="56">
        <f>SUMIF(ACTIVOS!$D$4:$D$50,B13,ACTIVOS!$V$4:$V$50)</f>
        <v>0</v>
      </c>
      <c r="D13" s="1"/>
      <c r="E13" s="57" t="s">
        <v>123</v>
      </c>
      <c r="F13" s="58">
        <f>SUMIF(PASIVOS!$D$4:$D$50,E13,PASIVOS!$O$4:$O$50)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15">
      <c r="A14" s="1"/>
      <c r="B14" s="55" t="s">
        <v>27</v>
      </c>
      <c r="C14" s="56">
        <f>SUMIF(ACTIVOS!$D$4:$D$50,B14,ACTIVOS!$V$4:$V$50)</f>
        <v>0</v>
      </c>
      <c r="D14" s="1"/>
      <c r="E14" s="59" t="s">
        <v>124</v>
      </c>
      <c r="F14" s="60">
        <f>SUM(F8:F13)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15">
      <c r="A15" s="1"/>
      <c r="B15" s="55" t="s">
        <v>30</v>
      </c>
      <c r="C15" s="56">
        <f>SUMIF(ACTIVOS!$D$4:$D$50,B15,ACTIVOS!$V$4:$V$50)</f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15">
      <c r="A16" s="1"/>
      <c r="B16" s="55" t="s">
        <v>32</v>
      </c>
      <c r="C16" s="56">
        <f>SUMIF(ACTIVOS!$D$4:$D$50,B16,ACTIVOS!$V$4:$V$50)</f>
        <v>0</v>
      </c>
      <c r="D16" s="1"/>
      <c r="E16" s="88" t="s">
        <v>125</v>
      </c>
      <c r="F16" s="8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15">
      <c r="A17" s="1"/>
      <c r="B17" s="55" t="s">
        <v>34</v>
      </c>
      <c r="C17" s="56">
        <f>SUMIF(ACTIVOS!$D$4:$D$50,B17,ACTIVOS!$V$4:$V$50)</f>
        <v>0</v>
      </c>
      <c r="D17" s="1"/>
      <c r="E17" s="55" t="s">
        <v>7</v>
      </c>
      <c r="F17" s="56">
        <f>SUMIF(PASIVOS!$D$4:$D$50,E17,PASIVOS!$O$4:$O$50)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15">
      <c r="A18" s="1"/>
      <c r="B18" s="57" t="s">
        <v>126</v>
      </c>
      <c r="C18" s="58">
        <f>SUMIF(ACTIVOS!$D$4:$D$50,B18,ACTIVOS!$V$4:$V$50)</f>
        <v>0</v>
      </c>
      <c r="D18" s="1"/>
      <c r="E18" s="55" t="s">
        <v>11</v>
      </c>
      <c r="F18" s="56">
        <f>SUMIF(PASIVOS!$D$4:$D$50,E18,PASIVOS!$O$4:$O$50)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15">
      <c r="A19" s="1"/>
      <c r="B19" s="61" t="s">
        <v>127</v>
      </c>
      <c r="C19" s="62">
        <f>SUM(C8:C18)</f>
        <v>0</v>
      </c>
      <c r="D19" s="1"/>
      <c r="E19" s="55" t="s">
        <v>15</v>
      </c>
      <c r="F19" s="56">
        <f>SUMIF(PASIVOS!$D$4:$D$50,E19,PASIVOS!$O$4:$O$50)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15">
      <c r="A20" s="1"/>
      <c r="B20" s="1"/>
      <c r="C20" s="1"/>
      <c r="D20" s="1"/>
      <c r="E20" s="55" t="s">
        <v>128</v>
      </c>
      <c r="F20" s="56">
        <f>SUMIF(PASIVOS!$D$4:$D$50,E20,PASIVOS!$O$4:$O$50)</f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15">
      <c r="A21" s="1"/>
      <c r="B21" s="88" t="s">
        <v>129</v>
      </c>
      <c r="C21" s="89"/>
      <c r="D21" s="1"/>
      <c r="E21" s="55" t="s">
        <v>23</v>
      </c>
      <c r="F21" s="56">
        <f>SUMIF(PASIVOS!$D$4:$D$50,E21,PASIVOS!$O$4:$O$50)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15">
      <c r="A22" s="1"/>
      <c r="B22" s="55" t="s">
        <v>5</v>
      </c>
      <c r="C22" s="56">
        <f>SUMIF(ACTIVOS!$D$4:$D$50,B22,ACTIVOS!$V$4:$V$50)</f>
        <v>0</v>
      </c>
      <c r="D22" s="1"/>
      <c r="E22" s="55" t="s">
        <v>26</v>
      </c>
      <c r="F22" s="56">
        <f>SUMIF(PASIVOS!$D$4:$D$50,E22,PASIVOS!$O$4:$O$50)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15">
      <c r="A23" s="1"/>
      <c r="B23" s="55" t="s">
        <v>9</v>
      </c>
      <c r="C23" s="56">
        <f>SUMIF(ACTIVOS!$D$4:$D$50,B23,ACTIVOS!$V$4:$V$50)</f>
        <v>0</v>
      </c>
      <c r="D23" s="1"/>
      <c r="E23" s="57" t="s">
        <v>29</v>
      </c>
      <c r="F23" s="58">
        <f>SUMIF(PASIVOS!$D$4:$D$50,E23,PASIVOS!$O$4:$O$50)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15">
      <c r="A24" s="1"/>
      <c r="B24" s="55" t="s">
        <v>13</v>
      </c>
      <c r="C24" s="56">
        <f>SUMIF(ACTIVOS!$D$4:$D$50,B24,ACTIVOS!$V$4:$V$50)</f>
        <v>0</v>
      </c>
      <c r="D24" s="1"/>
      <c r="E24" s="57" t="s">
        <v>130</v>
      </c>
      <c r="F24" s="58">
        <f>SUMIF(PASIVOS!$D$4:$D$50,E24,PASIVOS!$O$4:$O$50)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15">
      <c r="A25" s="1"/>
      <c r="B25" s="55" t="s">
        <v>17</v>
      </c>
      <c r="C25" s="56">
        <f>SUMIF(ACTIVOS!$D$4:$D$50,B25,ACTIVOS!$V$4:$V$50)</f>
        <v>0</v>
      </c>
      <c r="D25" s="1"/>
      <c r="E25" s="59" t="s">
        <v>131</v>
      </c>
      <c r="F25" s="60">
        <f>SUM(F17:F24)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15">
      <c r="A26" s="1"/>
      <c r="B26" s="55" t="s">
        <v>21</v>
      </c>
      <c r="C26" s="56">
        <f>SUMIF(ACTIVOS!$D$4:$D$50,B26,ACTIVOS!$V$4:$V$50)</f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15">
      <c r="A27" s="1"/>
      <c r="B27" s="55" t="s">
        <v>25</v>
      </c>
      <c r="C27" s="56">
        <f>SUMIF(ACTIVOS!$D$4:$D$50,B27,ACTIVOS!$V$4:$V$50)</f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15">
      <c r="A28" s="1"/>
      <c r="B28" s="55" t="s">
        <v>28</v>
      </c>
      <c r="C28" s="56">
        <f>SUMIF(ACTIVOS!$D$4:$D$50,B28,ACTIVOS!$V$4:$V$50)</f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15">
      <c r="A29" s="1"/>
      <c r="B29" s="55" t="s">
        <v>31</v>
      </c>
      <c r="C29" s="56">
        <f>SUMIF(ACTIVOS!$D$4:$D$50,B29,ACTIVOS!$V$4:$V$50)</f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15">
      <c r="A30" s="1"/>
      <c r="B30" s="55" t="s">
        <v>33</v>
      </c>
      <c r="C30" s="56">
        <f>SUMIF(ACTIVOS!$D$4:$D$50,B30,ACTIVOS!$V$4:$V$50)</f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15">
      <c r="A31" s="1"/>
      <c r="B31" s="63" t="s">
        <v>35</v>
      </c>
      <c r="C31" s="56">
        <f>SUMIF(ACTIVOS!$D$4:$D$50,B31,ACTIVOS!$V$4:$V$50)</f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15">
      <c r="A32" s="1"/>
      <c r="B32" s="57" t="s">
        <v>132</v>
      </c>
      <c r="C32" s="58">
        <f>SUMIF(ACTIVOS!$D$4:$D$50,B32,ACTIVOS!$V$4:$V$50)</f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15">
      <c r="A33" s="1"/>
      <c r="B33" s="64" t="s">
        <v>133</v>
      </c>
      <c r="C33" s="65">
        <f>SUM(C22:C32)</f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15">
      <c r="A35" s="1"/>
      <c r="B35" s="6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mergeCells count="11">
    <mergeCell ref="I4:I5"/>
    <mergeCell ref="B7:C7"/>
    <mergeCell ref="E7:F7"/>
    <mergeCell ref="H4:H5"/>
    <mergeCell ref="H7:H8"/>
    <mergeCell ref="E16:F16"/>
    <mergeCell ref="B21:C21"/>
    <mergeCell ref="B4:B5"/>
    <mergeCell ref="C4:C5"/>
    <mergeCell ref="E4:E5"/>
    <mergeCell ref="F4:F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'TASA DE CAMBIO'!$D$2:$D$95</xm:f>
          </x14:formula1>
          <xm:sqref>C2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showGridLines="0" workbookViewId="0"/>
  </sheetViews>
  <sheetFormatPr baseColWidth="10" defaultColWidth="12.6640625" defaultRowHeight="15.75" customHeight="1" x14ac:dyDescent="0.15"/>
  <sheetData>
    <row r="1" spans="1:26" x14ac:dyDescent="0.2">
      <c r="A1" s="67" t="s">
        <v>134</v>
      </c>
      <c r="B1" s="67" t="s">
        <v>135</v>
      </c>
      <c r="C1" s="68" t="s">
        <v>136</v>
      </c>
      <c r="D1" s="68" t="s">
        <v>137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x14ac:dyDescent="0.2">
      <c r="A2" s="70" t="s">
        <v>138</v>
      </c>
      <c r="B2" s="71">
        <f ca="1">IFERROR(__xludf.DUMMYFUNCTION("IFERROR(IF(A2="""","""", GOOGLEFINANCE(A2)),"""")"),0.000232018561)</f>
        <v>2.3201856099999999E-4</v>
      </c>
      <c r="C2" s="69" t="s">
        <v>116</v>
      </c>
      <c r="D2" s="72">
        <f>ACTIVOS!E4</f>
        <v>0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x14ac:dyDescent="0.2">
      <c r="A3" s="70" t="s">
        <v>139</v>
      </c>
      <c r="B3" s="71">
        <f ca="1">IFERROR(__xludf.DUMMYFUNCTION("IFERROR(IF(A3="""","""", GOOGLEFINANCE(A3)),"""")"),0.0002043866)</f>
        <v>2.0438659999999999E-4</v>
      </c>
      <c r="C3" s="69" t="s">
        <v>140</v>
      </c>
      <c r="D3" s="72">
        <f>ACTIVOS!E5</f>
        <v>0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 x14ac:dyDescent="0.2">
      <c r="A4" s="70" t="s">
        <v>141</v>
      </c>
      <c r="B4" s="71">
        <f ca="1">IFERROR(__xludf.DUMMYFUNCTION("IFERROR(IF(A4="""","""", GOOGLEFINANCE(A4)),"""")"),0.000363082605988718)</f>
        <v>3.63082605988718E-4</v>
      </c>
      <c r="C4" s="69" t="s">
        <v>142</v>
      </c>
      <c r="D4" s="72">
        <f>ACTIVOS!E6</f>
        <v>0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x14ac:dyDescent="0.2">
      <c r="A5" s="70" t="s">
        <v>143</v>
      </c>
      <c r="B5" s="71">
        <f ca="1">IFERROR(__xludf.DUMMYFUNCTION("IFERROR(IF(A5="""","""", GOOGLEFINANCE(A5)),"""")"),0.0003226375)</f>
        <v>3.2263749999999998E-4</v>
      </c>
      <c r="C5" s="69" t="s">
        <v>144</v>
      </c>
      <c r="D5" s="72">
        <f>ACTIVOS!E7</f>
        <v>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x14ac:dyDescent="0.2">
      <c r="A6" s="70" t="s">
        <v>145</v>
      </c>
      <c r="B6" s="71">
        <f ca="1">IFERROR(__xludf.DUMMYFUNCTION("IFERROR(IF(A6="""","""", GOOGLEFINANCE(A6)),"""")"),0.000231775660072433)</f>
        <v>2.31775660072433E-4</v>
      </c>
      <c r="C6" s="69" t="s">
        <v>146</v>
      </c>
      <c r="D6" s="72">
        <f>ACTIVOS!E8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6" x14ac:dyDescent="0.2">
      <c r="A7" s="70" t="s">
        <v>147</v>
      </c>
      <c r="B7" s="71">
        <f ca="1">IFERROR(__xludf.DUMMYFUNCTION("IFERROR(IF(A7="""","""", GOOGLEFINANCE(A7)),"""")"),0.004583064)</f>
        <v>4.5830640000000004E-3</v>
      </c>
      <c r="C7" s="69" t="s">
        <v>148</v>
      </c>
      <c r="D7" s="72">
        <f>ACTIVOS!E9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x14ac:dyDescent="0.2">
      <c r="A8" s="70" t="s">
        <v>149</v>
      </c>
      <c r="B8" s="71">
        <f ca="1">IFERROR(__xludf.DUMMYFUNCTION("IFERROR(IF(A8="""","""", GOOGLEFINANCE(A8)),"""")"),0.2644864)</f>
        <v>0.26448640000000001</v>
      </c>
      <c r="C8" s="69" t="s">
        <v>150</v>
      </c>
      <c r="D8" s="72">
        <f>ACTIVOS!E10</f>
        <v>0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x14ac:dyDescent="0.2">
      <c r="A9" s="70" t="s">
        <v>151</v>
      </c>
      <c r="B9" s="71">
        <f ca="1">IFERROR(__xludf.DUMMYFUNCTION("IFERROR(IF(A9="""","""", GOOGLEFINANCE(A9)),"""")"),0.000855546164)</f>
        <v>8.5554616399999999E-4</v>
      </c>
      <c r="C9" s="69" t="s">
        <v>152</v>
      </c>
      <c r="D9" s="72">
        <f>ACTIVOS!E11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x14ac:dyDescent="0.2">
      <c r="A10" s="70" t="s">
        <v>153</v>
      </c>
      <c r="B10" s="71">
        <f ca="1">IFERROR(__xludf.DUMMYFUNCTION("IFERROR(IF(A10="""","""", GOOGLEFINANCE(A10)),"""")"),0.2224774)</f>
        <v>0.22247739999999999</v>
      </c>
      <c r="C10" s="69" t="s">
        <v>154</v>
      </c>
      <c r="D10" s="72">
        <f>ACTIVOS!E12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x14ac:dyDescent="0.2">
      <c r="A11" s="70" t="s">
        <v>155</v>
      </c>
      <c r="B11" s="71">
        <f ca="1">IFERROR(__xludf.DUMMYFUNCTION("IFERROR(IF(A11="""","""", GOOGLEFINANCE(A11)),"""")"),0.00242979359120943)</f>
        <v>2.4297935912094299E-3</v>
      </c>
      <c r="C11" s="69" t="s">
        <v>156</v>
      </c>
      <c r="D11" s="72">
        <f>ACTIVOS!E13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x14ac:dyDescent="0.2">
      <c r="A12" s="70" t="s">
        <v>157</v>
      </c>
      <c r="B12" s="71">
        <f ca="1">IFERROR(__xludf.DUMMYFUNCTION("IFERROR(IF(A12="""","""", GOOGLEFINANCE(A12)),"""")"),0.000304128671712983)</f>
        <v>3.0412867171298301E-4</v>
      </c>
      <c r="C12" s="69" t="s">
        <v>158</v>
      </c>
      <c r="D12" s="72">
        <f>ACTIVOS!E14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x14ac:dyDescent="0.2">
      <c r="A13" s="70" t="s">
        <v>159</v>
      </c>
      <c r="B13" s="71">
        <f ca="1">IFERROR(__xludf.DUMMYFUNCTION("IFERROR(IF(A13="""","""", GOOGLEFINANCE(A13)),"""")"),0.000852204207035598)</f>
        <v>8.5220420703559804E-4</v>
      </c>
      <c r="C13" s="69" t="s">
        <v>160</v>
      </c>
      <c r="D13" s="72">
        <f>ACTIVOS!E15</f>
        <v>0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x14ac:dyDescent="0.2">
      <c r="A14" s="70" t="s">
        <v>161</v>
      </c>
      <c r="B14" s="71">
        <f ca="1">IFERROR(__xludf.DUMMYFUNCTION("IFERROR(IF(A14="""","""", GOOGLEFINANCE(A14)),"""")"),0.000232018561)</f>
        <v>2.3201856099999999E-4</v>
      </c>
      <c r="C14" s="69" t="s">
        <v>162</v>
      </c>
      <c r="D14" s="72">
        <f>ACTIVOS!E16</f>
        <v>0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x14ac:dyDescent="0.2">
      <c r="A15" s="70" t="s">
        <v>163</v>
      </c>
      <c r="B15" s="71">
        <f ca="1">IFERROR(__xludf.DUMMYFUNCTION("IFERROR(IF(A15="""","""", GOOGLEFINANCE(A15)),"""")"),4310)</f>
        <v>4310</v>
      </c>
      <c r="C15" s="69" t="s">
        <v>164</v>
      </c>
      <c r="D15" s="72">
        <f>ACTIVOS!E17</f>
        <v>0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x14ac:dyDescent="0.2">
      <c r="A16" s="70" t="s">
        <v>165</v>
      </c>
      <c r="B16" s="71">
        <f ca="1">IFERROR(__xludf.DUMMYFUNCTION("IFERROR(IF(A16="""","""", GOOGLEFINANCE(A16)),"""")"),0.879318001)</f>
        <v>0.87931800100000002</v>
      </c>
      <c r="C16" s="69"/>
      <c r="D16" s="72">
        <f>ACTIVOS!E18</f>
        <v>0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x14ac:dyDescent="0.2">
      <c r="A17" s="70" t="s">
        <v>166</v>
      </c>
      <c r="B17" s="71">
        <f ca="1">IFERROR(__xludf.DUMMYFUNCTION("IFERROR(IF(A17="""","""", GOOGLEFINANCE(A17)),"""")"),1.565778)</f>
        <v>1.5657779999999999</v>
      </c>
      <c r="C17" s="69"/>
      <c r="D17" s="72">
        <f>ACTIVOS!E19</f>
        <v>0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x14ac:dyDescent="0.2">
      <c r="A18" s="70" t="s">
        <v>167</v>
      </c>
      <c r="B18" s="71">
        <f ca="1">IFERROR(__xludf.DUMMYFUNCTION("IFERROR(IF(A18="""","""", GOOGLEFINANCE(A18)),"""")"),1.38413094)</f>
        <v>1.3841309399999999</v>
      </c>
      <c r="C18" s="69"/>
      <c r="D18" s="72">
        <f>ACTIVOS!E20</f>
        <v>0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">
      <c r="A19" s="70" t="s">
        <v>168</v>
      </c>
      <c r="B19" s="71">
        <f ca="1">IFERROR(__xludf.DUMMYFUNCTION("IFERROR(IF(A19="""","""", GOOGLEFINANCE(A19)),"""")"),0.9994369)</f>
        <v>0.99943689999999996</v>
      </c>
      <c r="C19" s="69"/>
      <c r="D19" s="72">
        <f>ACTIVOS!E21</f>
        <v>0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x14ac:dyDescent="0.2">
      <c r="A20" s="70" t="s">
        <v>169</v>
      </c>
      <c r="B20" s="71">
        <f ca="1">IFERROR(__xludf.DUMMYFUNCTION("IFERROR(IF(A20="""","""", GOOGLEFINANCE(A20)),"""")"),19.9407)</f>
        <v>19.9407</v>
      </c>
      <c r="C20" s="69"/>
      <c r="D20" s="72">
        <f>ACTIVOS!E22</f>
        <v>0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x14ac:dyDescent="0.2">
      <c r="A21" s="70" t="s">
        <v>170</v>
      </c>
      <c r="B21" s="71">
        <f ca="1">IFERROR(__xludf.DUMMYFUNCTION("IFERROR(IF(A21="""","""", GOOGLEFINANCE(A21)),"""")"),1137.99006)</f>
        <v>1137.9900600000001</v>
      </c>
      <c r="C21" s="69"/>
      <c r="D21" s="72">
        <f>ACTIVOS!E23</f>
        <v>0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">
      <c r="A22" s="70" t="s">
        <v>171</v>
      </c>
      <c r="B22" s="71">
        <f ca="1">IFERROR(__xludf.DUMMYFUNCTION("IFERROR(IF(A22="""","""", GOOGLEFINANCE(A22)),"""")"),3.763)</f>
        <v>3.7629999999999999</v>
      </c>
      <c r="C22" s="69"/>
      <c r="D22" s="72">
        <f>ACTIVOS!E24</f>
        <v>0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x14ac:dyDescent="0.2">
      <c r="A23" s="70" t="s">
        <v>172</v>
      </c>
      <c r="B23" s="71">
        <f ca="1">IFERROR(__xludf.DUMMYFUNCTION("IFERROR(IF(A23="""","""", GOOGLEFINANCE(A23)),"""")"),966.183574999999)</f>
        <v>966.183574999999</v>
      </c>
      <c r="C23" s="69"/>
      <c r="D23" s="72">
        <f>ACTIVOS!E25</f>
        <v>0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spans="1:26" x14ac:dyDescent="0.2">
      <c r="A24" s="70" t="s">
        <v>173</v>
      </c>
      <c r="B24" s="71">
        <f ca="1">IFERROR(__xludf.DUMMYFUNCTION("IFERROR(IF(A24="""","""", GOOGLEFINANCE(A24)),"""")"),10.4724104)</f>
        <v>10.472410399999999</v>
      </c>
      <c r="C24" s="69"/>
      <c r="D24" s="72">
        <f>ACTIVOS!E26</f>
        <v>0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x14ac:dyDescent="0.2">
      <c r="A25" s="70" t="s">
        <v>174</v>
      </c>
      <c r="B25" s="71">
        <f ca="1">IFERROR(__xludf.DUMMYFUNCTION("IFERROR(IF(A25="""","""", GOOGLEFINANCE(A25)),"""")"),1.31140507)</f>
        <v>1.31140507</v>
      </c>
      <c r="C25" s="69"/>
      <c r="D25" s="72">
        <f>ACTIVOS!E27</f>
        <v>0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x14ac:dyDescent="0.2">
      <c r="A26" s="70" t="s">
        <v>175</v>
      </c>
      <c r="B26" s="71">
        <f ca="1">IFERROR(__xludf.DUMMYFUNCTION("IFERROR(IF(A26="""","""", GOOGLEFINANCE(A26)),"""")"),3.67300014)</f>
        <v>3.6730001400000001</v>
      </c>
      <c r="C26" s="69"/>
      <c r="D26" s="72">
        <f>ACTIVOS!E28</f>
        <v>0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x14ac:dyDescent="0.2">
      <c r="A27" s="70" t="s">
        <v>176</v>
      </c>
      <c r="B27" s="71">
        <f ca="1">IFERROR(__xludf.DUMMYFUNCTION("IFERROR(IF(A27="""","""", GOOGLEFINANCE(A27)),"""")"),1)</f>
        <v>1</v>
      </c>
      <c r="C27" s="69"/>
      <c r="D27" s="72">
        <f>ACTIVOS!E29</f>
        <v>0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x14ac:dyDescent="0.2">
      <c r="A28" s="70" t="s">
        <v>177</v>
      </c>
      <c r="B28" s="71">
        <f ca="1">IFERROR(__xludf.DUMMYFUNCTION("IFERROR(IF(A28="""","""", GOOGLEFINANCE(A28)),"""")"),4893.2)</f>
        <v>4893.2</v>
      </c>
      <c r="C28" s="69"/>
      <c r="D28" s="72">
        <f>ACTIVOS!E30</f>
        <v>0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x14ac:dyDescent="0.2">
      <c r="A29" s="70" t="s">
        <v>178</v>
      </c>
      <c r="B29" s="71">
        <f ca="1">IFERROR(__xludf.DUMMYFUNCTION("IFERROR(IF(A29="""","""", GOOGLEFINANCE(A29)),"""")"),1.13724499999999)</f>
        <v>1.1372449999999901</v>
      </c>
      <c r="C29" s="69"/>
      <c r="D29" s="72">
        <f>ACTIVOS!E31</f>
        <v>0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x14ac:dyDescent="0.2">
      <c r="A30" s="70" t="s">
        <v>179</v>
      </c>
      <c r="B30" s="71">
        <f ca="1">IFERROR(__xludf.DUMMYFUNCTION("IFERROR(IF(A30="""","""", GOOGLEFINANCE(A30)),"""")"),1.780195)</f>
        <v>1.780195</v>
      </c>
      <c r="C30" s="69"/>
      <c r="D30" s="72">
        <f>ACTIVOS!E32</f>
        <v>0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x14ac:dyDescent="0.2">
      <c r="A31" s="70" t="s">
        <v>180</v>
      </c>
      <c r="B31" s="71">
        <f ca="1">IFERROR(__xludf.DUMMYFUNCTION("IFERROR(IF(A31="""","""", GOOGLEFINANCE(A31)),"""")"),1.573985)</f>
        <v>1.573985</v>
      </c>
      <c r="C31" s="69"/>
      <c r="D31" s="72">
        <f>ACTIVOS!E33</f>
        <v>0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x14ac:dyDescent="0.2">
      <c r="A32" s="70" t="s">
        <v>181</v>
      </c>
      <c r="B32" s="71">
        <f ca="1">IFERROR(__xludf.DUMMYFUNCTION("IFERROR(IF(A32="""","""", GOOGLEFINANCE(A32)),"""")"),1.136)</f>
        <v>1.1359999999999999</v>
      </c>
      <c r="C32" s="69"/>
      <c r="D32" s="72">
        <f>ACTIVOS!E34</f>
        <v>0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x14ac:dyDescent="0.2">
      <c r="A33" s="70" t="s">
        <v>182</v>
      </c>
      <c r="B33" s="71">
        <f ca="1">IFERROR(__xludf.DUMMYFUNCTION("IFERROR(IF(A33="""","""", GOOGLEFINANCE(A33)),"""")"),22.42555)</f>
        <v>22.425550000000001</v>
      </c>
      <c r="C33" s="69"/>
      <c r="D33" s="72">
        <f>ACTIVOS!E35</f>
        <v>0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x14ac:dyDescent="0.2">
      <c r="A34" s="70" t="s">
        <v>183</v>
      </c>
      <c r="B34" s="71">
        <f ca="1">IFERROR(__xludf.DUMMYFUNCTION("IFERROR(IF(A34="""","""", GOOGLEFINANCE(A34)),"""")"),1294.185)</f>
        <v>1294.1849999999999</v>
      </c>
      <c r="C34" s="69"/>
      <c r="D34" s="72">
        <f>ACTIVOS!E36</f>
        <v>0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2">
      <c r="A35" s="70" t="s">
        <v>184</v>
      </c>
      <c r="B35" s="71">
        <f ca="1">IFERROR(__xludf.DUMMYFUNCTION("IFERROR(IF(A35="""","""", GOOGLEFINANCE(A35)),"""")"),4.2333)</f>
        <v>4.2332999999999998</v>
      </c>
      <c r="C35" s="69"/>
      <c r="D35" s="72">
        <f>ACTIVOS!E37</f>
        <v>0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x14ac:dyDescent="0.2">
      <c r="A36" s="70" t="s">
        <v>185</v>
      </c>
      <c r="B36" s="71">
        <f ca="1">IFERROR(__xludf.DUMMYFUNCTION("IFERROR(IF(A36="""","""", GOOGLEFINANCE(A36)),"""")"),1100.44)</f>
        <v>1100.44</v>
      </c>
      <c r="C36" s="69"/>
      <c r="D36" s="72">
        <f>ACTIVOS!E38</f>
        <v>0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x14ac:dyDescent="0.2">
      <c r="A37" s="70" t="s">
        <v>186</v>
      </c>
      <c r="B37" s="71">
        <f ca="1">IFERROR(__xludf.DUMMYFUNCTION("IFERROR(IF(A37="""","""", GOOGLEFINANCE(A37)),"""")"),11.90982)</f>
        <v>11.90982</v>
      </c>
      <c r="C37" s="69"/>
      <c r="D37" s="72">
        <f>ACTIVOS!E39</f>
        <v>0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">
      <c r="A38" s="70" t="s">
        <v>187</v>
      </c>
      <c r="B38" s="71">
        <f ca="1">IFERROR(__xludf.DUMMYFUNCTION("IFERROR(IF(A38="""","""", GOOGLEFINANCE(A38)),"""")"),1.49061999999999)</f>
        <v>1.4906199999999901</v>
      </c>
      <c r="C38" s="69"/>
      <c r="D38" s="72">
        <f>ACTIVOS!E40</f>
        <v>0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x14ac:dyDescent="0.2">
      <c r="A39" s="70" t="s">
        <v>188</v>
      </c>
      <c r="B39" s="71">
        <f ca="1">IFERROR(__xludf.DUMMYFUNCTION("IFERROR(IF(A39="""","""", GOOGLEFINANCE(A39)),"""")"),4.1777)</f>
        <v>4.1776999999999997</v>
      </c>
      <c r="C39" s="69"/>
      <c r="D39" s="72">
        <f>ACTIVOS!E41</f>
        <v>0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x14ac:dyDescent="0.2">
      <c r="A40" s="70" t="s">
        <v>189</v>
      </c>
      <c r="B40" s="71">
        <f ca="1">IFERROR(__xludf.DUMMYFUNCTION("IFERROR(IF(A40="""","""", GOOGLEFINANCE(A40)),"""")"),1.136)</f>
        <v>1.1359999999999999</v>
      </c>
      <c r="C40" s="69"/>
      <c r="D40" s="72">
        <f>ACTIVOS!E42</f>
        <v>0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x14ac:dyDescent="0.2">
      <c r="A41" s="70" t="s">
        <v>190</v>
      </c>
      <c r="B41" s="71">
        <f ca="1">IFERROR(__xludf.DUMMYFUNCTION("IFERROR(IF(A41="""","""", GOOGLEFINANCE(A41)),"""")"),2747.6864212089)</f>
        <v>2747.6864212088999</v>
      </c>
      <c r="C41" s="69"/>
      <c r="D41" s="72">
        <f>ACTIVOS!E43</f>
        <v>0</v>
      </c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x14ac:dyDescent="0.2">
      <c r="A42" s="70" t="s">
        <v>191</v>
      </c>
      <c r="B42" s="71">
        <f ca="1">IFERROR(__xludf.DUMMYFUNCTION("IFERROR(IF(A42="""","""", GOOGLEFINANCE(A42)),"""")"),0.638660142)</f>
        <v>0.63866014199999999</v>
      </c>
      <c r="C42" s="69"/>
      <c r="D42" s="72">
        <f>ACTIVOS!E44</f>
        <v>0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x14ac:dyDescent="0.2">
      <c r="A43" s="70" t="s">
        <v>192</v>
      </c>
      <c r="B43" s="71">
        <f ca="1">IFERROR(__xludf.DUMMYFUNCTION("IFERROR(IF(A43="""","""", GOOGLEFINANCE(A43)),"""")"),0.561775)</f>
        <v>0.56177500000000002</v>
      </c>
      <c r="C43" s="69"/>
      <c r="D43" s="72">
        <f>ACTIVOS!E45</f>
        <v>0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2">
      <c r="A44" s="70" t="s">
        <v>193</v>
      </c>
      <c r="B44" s="71">
        <f ca="1">IFERROR(__xludf.DUMMYFUNCTION("IFERROR(IF(A44="""","""", GOOGLEFINANCE(A44)),"""")"),0.884255199999999)</f>
        <v>0.88425519999999902</v>
      </c>
      <c r="C44" s="69"/>
      <c r="D44" s="72">
        <f>ACTIVOS!E46</f>
        <v>0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x14ac:dyDescent="0.2">
      <c r="A45" s="70" t="s">
        <v>194</v>
      </c>
      <c r="B45" s="71">
        <f ca="1">IFERROR(__xludf.DUMMYFUNCTION("IFERROR(IF(A45="""","""", GOOGLEFINANCE(A45)),"""")"),0.637991526781359)</f>
        <v>0.63799152678135895</v>
      </c>
      <c r="C45" s="69"/>
      <c r="D45" s="72">
        <f>ACTIVOS!E47</f>
        <v>0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x14ac:dyDescent="0.2">
      <c r="A46" s="70" t="s">
        <v>195</v>
      </c>
      <c r="B46" s="71">
        <f ca="1">IFERROR(__xludf.DUMMYFUNCTION("IFERROR(IF(A46="""","""", GOOGLEFINANCE(A46)),"""")"),12.5979)</f>
        <v>12.597899999999999</v>
      </c>
      <c r="C46" s="69"/>
      <c r="D46" s="72">
        <f>ACTIVOS!E48</f>
        <v>0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x14ac:dyDescent="0.2">
      <c r="A47" s="70" t="s">
        <v>196</v>
      </c>
      <c r="B47" s="71">
        <f ca="1">IFERROR(__xludf.DUMMYFUNCTION("IFERROR(IF(A47="""","""", GOOGLEFINANCE(A47)),"""")"),726.9938)</f>
        <v>726.99379999999996</v>
      </c>
      <c r="C47" s="69"/>
      <c r="D47" s="72">
        <f>ACTIVOS!E49</f>
        <v>0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x14ac:dyDescent="0.2">
      <c r="A48" s="70" t="s">
        <v>197</v>
      </c>
      <c r="B48" s="71">
        <f ca="1">IFERROR(__xludf.DUMMYFUNCTION("IFERROR(IF(A48="""","""", GOOGLEFINANCE(A48)),"""")"),2.37777500343702)</f>
        <v>2.3777750034370202</v>
      </c>
      <c r="C48" s="69"/>
      <c r="D48" s="72">
        <f>ACTIVOS!E50</f>
        <v>0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x14ac:dyDescent="0.2">
      <c r="A49" s="70" t="s">
        <v>198</v>
      </c>
      <c r="B49" s="71">
        <f ca="1">IFERROR(__xludf.DUMMYFUNCTION("IFERROR(IF(A49="""","""", GOOGLEFINANCE(A49)),"""")"),617.8557)</f>
        <v>617.85569999999996</v>
      </c>
      <c r="C49" s="69"/>
      <c r="D49" s="72">
        <f>PASIVOS!E4</f>
        <v>0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x14ac:dyDescent="0.2">
      <c r="A50" s="70" t="s">
        <v>199</v>
      </c>
      <c r="B50" s="71">
        <f ca="1">IFERROR(__xludf.DUMMYFUNCTION("IFERROR(IF(A50="""","""", GOOGLEFINANCE(A50)),"""")"),6.69024099999999)</f>
        <v>6.6902409999999897</v>
      </c>
      <c r="C50" s="69"/>
      <c r="D50" s="72">
        <f>PASIVOS!E5</f>
        <v>0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x14ac:dyDescent="0.2">
      <c r="A51" s="70" t="s">
        <v>200</v>
      </c>
      <c r="B51" s="71">
        <f ca="1">IFERROR(__xludf.DUMMYFUNCTION("IFERROR(IF(A51="""","""", GOOGLEFINANCE(A51)),"""")"),0.837384999999999)</f>
        <v>0.83738499999999905</v>
      </c>
      <c r="C51" s="69"/>
      <c r="D51" s="72">
        <f>PASIVOS!E6</f>
        <v>0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x14ac:dyDescent="0.2">
      <c r="A52" s="70" t="s">
        <v>201</v>
      </c>
      <c r="B52" s="71">
        <f ca="1">IFERROR(__xludf.DUMMYFUNCTION("IFERROR(IF(A52="""","""", GOOGLEFINANCE(A52)),"""")"),2.346864)</f>
        <v>2.3468640000000001</v>
      </c>
      <c r="C52" s="69"/>
      <c r="D52" s="72">
        <f>PASIVOS!E7</f>
        <v>0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spans="1:26" x14ac:dyDescent="0.2">
      <c r="A53" s="70" t="s">
        <v>202</v>
      </c>
      <c r="B53" s="71">
        <f ca="1">IFERROR(__xludf.DUMMYFUNCTION("IFERROR(IF(A53="""","""", GOOGLEFINANCE(A53)),"""")"),0.638660142)</f>
        <v>0.63866014199999999</v>
      </c>
      <c r="C53" s="69"/>
      <c r="D53" s="72">
        <f>PASIVOS!E8</f>
        <v>0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x14ac:dyDescent="0.2">
      <c r="A54" s="70" t="s">
        <v>203</v>
      </c>
      <c r="B54" s="71">
        <f ca="1">IFERROR(__xludf.DUMMYFUNCTION("IFERROR(IF(A54="""","""", GOOGLEFINANCE(A54)),"""")"),3099.777)</f>
        <v>3099.777</v>
      </c>
      <c r="C54" s="69"/>
      <c r="D54" s="72">
        <f>PASIVOS!E9</f>
        <v>0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x14ac:dyDescent="0.2">
      <c r="A55" s="70" t="s">
        <v>204</v>
      </c>
      <c r="B55" s="71">
        <f ca="1">IFERROR(__xludf.DUMMYFUNCTION("IFERROR(IF(A55="""","""", GOOGLEFINANCE(A55)),"""")"),0.722475)</f>
        <v>0.72247499999999998</v>
      </c>
      <c r="C55" s="69"/>
      <c r="D55" s="72">
        <f>PASIVOS!E10</f>
        <v>0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x14ac:dyDescent="0.2">
      <c r="A56" s="70" t="s">
        <v>205</v>
      </c>
      <c r="B56" s="71">
        <f ca="1">IFERROR(__xludf.DUMMYFUNCTION("IFERROR(IF(A56="""","""", GOOGLEFINANCE(A56)),"""")"),0.635285)</f>
        <v>0.63528499999999999</v>
      </c>
      <c r="C56" s="69"/>
      <c r="D56" s="72">
        <f>PASIVOS!E11</f>
        <v>0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x14ac:dyDescent="0.2">
      <c r="A57" s="70" t="s">
        <v>206</v>
      </c>
      <c r="B57" s="71">
        <f ca="1">IFERROR(__xludf.DUMMYFUNCTION("IFERROR(IF(A57="""","""", GOOGLEFINANCE(A57)),"""")"),1.130885)</f>
        <v>1.1308849999999999</v>
      </c>
      <c r="C57" s="69"/>
      <c r="D57" s="72">
        <f>PASIVOS!E12</f>
        <v>0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x14ac:dyDescent="0.2">
      <c r="A58" s="70" t="s">
        <v>207</v>
      </c>
      <c r="B58" s="71">
        <f ca="1">IFERROR(__xludf.DUMMYFUNCTION("IFERROR(IF(A58="""","""", GOOGLEFINANCE(A58)),"""")"),0.721700879366916)</f>
        <v>0.72170087936691596</v>
      </c>
      <c r="C58" s="69"/>
      <c r="D58" s="72">
        <f>PASIVOS!E13</f>
        <v>0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x14ac:dyDescent="0.2">
      <c r="A59" s="70" t="s">
        <v>208</v>
      </c>
      <c r="B59" s="71">
        <f ca="1">IFERROR(__xludf.DUMMYFUNCTION("IFERROR(IF(A59="""","""", GOOGLEFINANCE(A59)),"""")"),14.2465)</f>
        <v>14.246499999999999</v>
      </c>
      <c r="C59" s="69"/>
      <c r="D59" s="72">
        <f>PASIVOS!E14</f>
        <v>0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x14ac:dyDescent="0.2">
      <c r="A60" s="70" t="s">
        <v>209</v>
      </c>
      <c r="B60" s="71">
        <f ca="1">IFERROR(__xludf.DUMMYFUNCTION("IFERROR(IF(A60="""","""", GOOGLEFINANCE(A60)),"""")"),822.1764)</f>
        <v>822.17639999999994</v>
      </c>
      <c r="C60" s="69"/>
      <c r="D60" s="72">
        <f>PASIVOS!E15</f>
        <v>0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x14ac:dyDescent="0.2">
      <c r="A61" s="70" t="s">
        <v>210</v>
      </c>
      <c r="B61" s="71">
        <f ca="1">IFERROR(__xludf.DUMMYFUNCTION("IFERROR(IF(A61="""","""", GOOGLEFINANCE(A61)),"""")"),2.681739)</f>
        <v>2.6817389999999999</v>
      </c>
      <c r="C61" s="69"/>
      <c r="D61" s="72">
        <f>PASIVOS!E16</f>
        <v>0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x14ac:dyDescent="0.2">
      <c r="A62" s="70" t="s">
        <v>211</v>
      </c>
      <c r="B62" s="71">
        <f ca="1">IFERROR(__xludf.DUMMYFUNCTION("IFERROR(IF(A62="""","""", GOOGLEFINANCE(A62)),"""")"),698.026301536528)</f>
        <v>698.02630153652797</v>
      </c>
      <c r="C62" s="69"/>
      <c r="D62" s="72">
        <f>PASIVOS!E17</f>
        <v>0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x14ac:dyDescent="0.2">
      <c r="A63" s="70" t="s">
        <v>212</v>
      </c>
      <c r="B63" s="71">
        <f ca="1">IFERROR(__xludf.DUMMYFUNCTION("IFERROR(IF(A63="""","""", GOOGLEFINANCE(A63)),"""")"),7.566654)</f>
        <v>7.5666539999999998</v>
      </c>
      <c r="C63" s="69"/>
      <c r="D63" s="72">
        <f>PASIVOS!E18</f>
        <v>0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x14ac:dyDescent="0.2">
      <c r="A64" s="70" t="s">
        <v>213</v>
      </c>
      <c r="B64" s="71">
        <f ca="1">IFERROR(__xludf.DUMMYFUNCTION("IFERROR(IF(A64="""","""", GOOGLEFINANCE(A64)),"""")"),0.9470248)</f>
        <v>0.9470248</v>
      </c>
      <c r="C64" s="69"/>
      <c r="D64" s="72">
        <f>PASIVOS!E19</f>
        <v>0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x14ac:dyDescent="0.2">
      <c r="A65" s="70" t="s">
        <v>214</v>
      </c>
      <c r="B65" s="71">
        <f ca="1">IFERROR(__xludf.DUMMYFUNCTION("IFERROR(IF(A65="""","""", GOOGLEFINANCE(A65)),"""")"),2.653585)</f>
        <v>2.6535850000000001</v>
      </c>
      <c r="C65" s="69"/>
      <c r="D65" s="72">
        <f>PASIVOS!E20</f>
        <v>0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spans="1:26" x14ac:dyDescent="0.2">
      <c r="A66" s="70" t="s">
        <v>215</v>
      </c>
      <c r="B66" s="71">
        <f ca="1">IFERROR(__xludf.DUMMYFUNCTION("IFERROR(IF(A66="""","""", GOOGLEFINANCE(A66)),"""")"),0.7242453)</f>
        <v>0.72424529999999998</v>
      </c>
      <c r="C66" s="69"/>
      <c r="D66" s="72">
        <f>PASIVOS!E21</f>
        <v>0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x14ac:dyDescent="0.2">
      <c r="A67" s="70" t="s">
        <v>216</v>
      </c>
      <c r="B67" s="71">
        <f ca="1">IFERROR(__xludf.DUMMYFUNCTION("IFERROR(IF(A67="""","""", GOOGLEFINANCE(A67)),"""")"),4304.69093324496)</f>
        <v>4304.6909332449604</v>
      </c>
      <c r="C67" s="69"/>
      <c r="D67" s="72">
        <f>PASIVOS!E22</f>
        <v>0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x14ac:dyDescent="0.2">
      <c r="A68" s="70" t="s">
        <v>217</v>
      </c>
      <c r="B68" s="71">
        <f ca="1">IFERROR(__xludf.DUMMYFUNCTION("IFERROR(IF(A68="""","""", GOOGLEFINANCE(A68)),"""")"),1.00056342)</f>
        <v>1.00056342</v>
      </c>
      <c r="C68" s="69"/>
      <c r="D68" s="72">
        <f>PASIVOS!E23</f>
        <v>0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x14ac:dyDescent="0.2">
      <c r="A69" s="70" t="s">
        <v>218</v>
      </c>
      <c r="B69" s="71">
        <f ca="1">IFERROR(__xludf.DUMMYFUNCTION("IFERROR(IF(A69="""","""", GOOGLEFINANCE(A69)),"""")"),0.88028169)</f>
        <v>0.88028169000000001</v>
      </c>
      <c r="C69" s="69"/>
      <c r="D69" s="72">
        <f>PASIVOS!E24</f>
        <v>0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spans="1:26" x14ac:dyDescent="0.2">
      <c r="A70" s="70" t="s">
        <v>219</v>
      </c>
      <c r="B70" s="71">
        <f ca="1">IFERROR(__xludf.DUMMYFUNCTION("IFERROR(IF(A70="""","""", GOOGLEFINANCE(A70)),"""")"),1.56653789177393)</f>
        <v>1.5665378917739301</v>
      </c>
      <c r="C70" s="69"/>
      <c r="D70" s="72">
        <f>PASIVOS!E25</f>
        <v>0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x14ac:dyDescent="0.2">
      <c r="A71" s="70" t="s">
        <v>220</v>
      </c>
      <c r="B71" s="71">
        <f ca="1">IFERROR(__xludf.DUMMYFUNCTION("IFERROR(IF(A71="""","""", GOOGLEFINANCE(A71)),"""")"),1.38491078705421)</f>
        <v>1.3849107870542099</v>
      </c>
      <c r="C71" s="69"/>
      <c r="D71" s="72">
        <f>PASIVOS!E26</f>
        <v>0</v>
      </c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x14ac:dyDescent="0.2">
      <c r="A72" s="70" t="s">
        <v>221</v>
      </c>
      <c r="B72" s="71">
        <f ca="1">IFERROR(__xludf.DUMMYFUNCTION("IFERROR(IF(A72="""","""", GOOGLEFINANCE(A72)),"""")"),19.9554613841465)</f>
        <v>19.955461384146499</v>
      </c>
      <c r="C72" s="69"/>
      <c r="D72" s="72">
        <f>PASIVOS!E27</f>
        <v>0</v>
      </c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x14ac:dyDescent="0.2">
      <c r="A73" s="70" t="s">
        <v>222</v>
      </c>
      <c r="B73" s="71">
        <f ca="1">IFERROR(__xludf.DUMMYFUNCTION("IFERROR(IF(A73="""","""", GOOGLEFINANCE(A73)),"""")"),1138.87678051122)</f>
        <v>1138.87678051122</v>
      </c>
      <c r="C73" s="69"/>
      <c r="D73" s="72">
        <f>PASIVOS!E28</f>
        <v>0</v>
      </c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x14ac:dyDescent="0.2">
      <c r="A74" s="70" t="s">
        <v>223</v>
      </c>
      <c r="B74" s="71">
        <f ca="1">IFERROR(__xludf.DUMMYFUNCTION("IFERROR(IF(A74="""","""", GOOGLEFINANCE(A74)),"""")"),3.72516544085424)</f>
        <v>3.7251654408542398</v>
      </c>
      <c r="C74" s="69"/>
      <c r="D74" s="72">
        <f>PASIVOS!E29</f>
        <v>0</v>
      </c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spans="1:26" x14ac:dyDescent="0.2">
      <c r="A75" s="70" t="s">
        <v>224</v>
      </c>
      <c r="B75" s="71">
        <f ca="1">IFERROR(__xludf.DUMMYFUNCTION("IFERROR(IF(A75="""","""", GOOGLEFINANCE(A75)),"""")"),966.727942149826)</f>
        <v>966.72794214982605</v>
      </c>
      <c r="C75" s="69"/>
      <c r="D75" s="72">
        <f>PASIVOS!E30</f>
        <v>0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x14ac:dyDescent="0.2">
      <c r="A76" s="70" t="s">
        <v>225</v>
      </c>
      <c r="B76" s="71">
        <f ca="1">IFERROR(__xludf.DUMMYFUNCTION("IFERROR(IF(A76="""","""", GOOGLEFINANCE(A76)),"""")"),10.4783107654675)</f>
        <v>10.4783107654675</v>
      </c>
      <c r="C76" s="69"/>
      <c r="D76" s="72">
        <f>PASIVOS!E31</f>
        <v>0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x14ac:dyDescent="0.2">
      <c r="A77" s="70" t="s">
        <v>226</v>
      </c>
      <c r="B77" s="71">
        <f ca="1">IFERROR(__xludf.DUMMYFUNCTION("IFERROR(IF(A77="""","""", GOOGLEFINANCE(A77)),"""")"),1.31208388802807)</f>
        <v>1.3120838880280701</v>
      </c>
      <c r="C77" s="69"/>
      <c r="D77" s="72">
        <f>PASIVOS!E32</f>
        <v>0</v>
      </c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x14ac:dyDescent="0.2">
      <c r="A78" s="70" t="s">
        <v>227</v>
      </c>
      <c r="B78" s="71">
        <f ca="1">IFERROR(__xludf.DUMMYFUNCTION("IFERROR(IF(A78="""","""", GOOGLEFINANCE(A78)),"""")"),3.67506958173887)</f>
        <v>3.6750695817388701</v>
      </c>
      <c r="C78" s="69"/>
      <c r="D78" s="72">
        <f>PASIVOS!E33</f>
        <v>0</v>
      </c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x14ac:dyDescent="0.2">
      <c r="A79" s="70" t="s">
        <v>228</v>
      </c>
      <c r="B79" s="71">
        <f ca="1">IFERROR(__xludf.DUMMYFUNCTION("IFERROR(IF(A79="""","""", GOOGLEFINANCE(A79)),"""")"),1.00056342)</f>
        <v>1.00056342</v>
      </c>
      <c r="C79" s="69"/>
      <c r="D79" s="72">
        <f>PASIVOS!E34</f>
        <v>0</v>
      </c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x14ac:dyDescent="0.2">
      <c r="A80" s="70" t="s">
        <v>229</v>
      </c>
      <c r="B80" s="71">
        <f ca="1">IFERROR(__xludf.DUMMYFUNCTION("IFERROR(IF(A80="""","""", GOOGLEFINANCE(A80)),"""")"),216.0472)</f>
        <v>216.0472</v>
      </c>
      <c r="C80" s="69"/>
      <c r="D80" s="72">
        <f>PASIVOS!E35</f>
        <v>0</v>
      </c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x14ac:dyDescent="0.2">
      <c r="A81" s="70" t="s">
        <v>230</v>
      </c>
      <c r="B81" s="71">
        <f ca="1">IFERROR(__xludf.DUMMYFUNCTION("IFERROR(IF(A81="""","""", GOOGLEFINANCE(A81)),"""")"),0.0501486909)</f>
        <v>5.0148690900000001E-2</v>
      </c>
      <c r="C81" s="69"/>
      <c r="D81" s="72">
        <f>PASIVOS!E36</f>
        <v>0</v>
      </c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x14ac:dyDescent="0.2">
      <c r="A82" s="70" t="s">
        <v>231</v>
      </c>
      <c r="B82" s="71">
        <f ca="1">IFERROR(__xludf.DUMMYFUNCTION("IFERROR(IF(A82="""","""", GOOGLEFINANCE(A82)),"""")"),0.044592)</f>
        <v>4.4592E-2</v>
      </c>
      <c r="C82" s="69"/>
      <c r="D82" s="72">
        <f>PASIVOS!E37</f>
        <v>0</v>
      </c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x14ac:dyDescent="0.2">
      <c r="A83" s="70" t="s">
        <v>232</v>
      </c>
      <c r="B83" s="71">
        <f ca="1">IFERROR(__xludf.DUMMYFUNCTION("IFERROR(IF(A83="""","""", GOOGLEFINANCE(A83)),"""")"),0.07937833)</f>
        <v>7.9378329999999997E-2</v>
      </c>
      <c r="C83" s="69"/>
      <c r="D83" s="72">
        <f>PASIVOS!E38</f>
        <v>0</v>
      </c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x14ac:dyDescent="0.2">
      <c r="A84" s="70" t="s">
        <v>233</v>
      </c>
      <c r="B84" s="71">
        <f ca="1">IFERROR(__xludf.DUMMYFUNCTION("IFERROR(IF(A84="""","""", GOOGLEFINANCE(A84)),"""")"),0.0701925)</f>
        <v>7.0192500000000005E-2</v>
      </c>
      <c r="C84" s="69"/>
      <c r="D84" s="72">
        <f>PASIVOS!E39</f>
        <v>0</v>
      </c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x14ac:dyDescent="0.2">
      <c r="A85" s="70" t="s">
        <v>234</v>
      </c>
      <c r="B85" s="71">
        <f ca="1">IFERROR(__xludf.DUMMYFUNCTION("IFERROR(IF(A85="""","""", GOOGLEFINANCE(A85)),"""")"),0.0500961900850507)</f>
        <v>5.0096190085050701E-2</v>
      </c>
      <c r="C85" s="69"/>
      <c r="D85" s="72">
        <f>PASIVOS!E40</f>
        <v>0</v>
      </c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x14ac:dyDescent="0.2">
      <c r="A86" s="70" t="s">
        <v>235</v>
      </c>
      <c r="B86" s="71">
        <f ca="1">IFERROR(__xludf.DUMMYFUNCTION("IFERROR(IF(A86="""","""", GOOGLEFINANCE(A86)),"""")"),57.71005)</f>
        <v>57.710050000000003</v>
      </c>
      <c r="C86" s="69"/>
      <c r="D86" s="72">
        <f>PASIVOS!E41</f>
        <v>0</v>
      </c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spans="1:26" x14ac:dyDescent="0.2">
      <c r="A87" s="70" t="s">
        <v>236</v>
      </c>
      <c r="B87" s="71">
        <f ca="1">IFERROR(__xludf.DUMMYFUNCTION("IFERROR(IF(A87="""","""", GOOGLEFINANCE(A87)),"""")"),0.186911)</f>
        <v>0.18691099999999999</v>
      </c>
      <c r="C87" s="69"/>
      <c r="D87" s="72">
        <f>PASIVOS!E42</f>
        <v>0</v>
      </c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x14ac:dyDescent="0.2">
      <c r="A88" s="70" t="s">
        <v>237</v>
      </c>
      <c r="B88" s="71">
        <f ca="1">IFERROR(__xludf.DUMMYFUNCTION("IFERROR(IF(A88="""","""", GOOGLEFINANCE(A88)),"""")"),48.58723)</f>
        <v>48.587229999999998</v>
      </c>
      <c r="C88" s="69"/>
      <c r="D88" s="72">
        <f>PASIVOS!E43</f>
        <v>0</v>
      </c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x14ac:dyDescent="0.2">
      <c r="A89" s="70" t="s">
        <v>238</v>
      </c>
      <c r="B89" s="71">
        <f ca="1">IFERROR(__xludf.DUMMYFUNCTION("IFERROR(IF(A89="""","""", GOOGLEFINANCE(A89)),"""")"),0.531065)</f>
        <v>0.53106500000000001</v>
      </c>
      <c r="C89" s="69"/>
      <c r="D89" s="72">
        <f>PASIVOS!E44</f>
        <v>0</v>
      </c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x14ac:dyDescent="0.2">
      <c r="A90" s="70" t="s">
        <v>239</v>
      </c>
      <c r="B90" s="71">
        <f ca="1">IFERROR(__xludf.DUMMYFUNCTION("IFERROR(IF(A90="""","""", GOOGLEFINANCE(A90)),"""")"),0.06646982)</f>
        <v>6.6469819999999999E-2</v>
      </c>
      <c r="C90" s="69"/>
      <c r="D90" s="72">
        <f>PASIVOS!E45</f>
        <v>0</v>
      </c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spans="1:26" x14ac:dyDescent="0.2">
      <c r="A91" s="70" t="s">
        <v>240</v>
      </c>
      <c r="B91" s="71">
        <f ca="1">IFERROR(__xludf.DUMMYFUNCTION("IFERROR(IF(A91="""","""", GOOGLEFINANCE(A91)),"""")"),0.1862633)</f>
        <v>0.18626329999999999</v>
      </c>
      <c r="C91" s="69"/>
      <c r="D91" s="72">
        <f>PASIVOS!E46</f>
        <v>0</v>
      </c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x14ac:dyDescent="0.2">
      <c r="A92" s="70" t="s">
        <v>241</v>
      </c>
      <c r="B92" s="71">
        <f ca="1">IFERROR(__xludf.DUMMYFUNCTION("IFERROR(IF(A92="""","""", GOOGLEFINANCE(A92)),"""")"),0.0501486909)</f>
        <v>5.0148690900000001E-2</v>
      </c>
      <c r="C92" s="69"/>
      <c r="D92" s="72">
        <f>PASIVOS!E47</f>
        <v>0</v>
      </c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x14ac:dyDescent="0.2">
      <c r="A93" s="70" t="s">
        <v>242</v>
      </c>
      <c r="B93" s="71">
        <f ca="1">IFERROR(__xludf.DUMMYFUNCTION("IFERROR(IF(A93="""","""", GOOGLEFINANCE(A93)),"""")"),3.783042)</f>
        <v>3.783042</v>
      </c>
      <c r="C93" s="69"/>
      <c r="D93" s="72">
        <f>PASIVOS!E48</f>
        <v>0</v>
      </c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x14ac:dyDescent="0.2">
      <c r="A94" s="70" t="s">
        <v>243</v>
      </c>
      <c r="B94" s="71">
        <f ca="1">IFERROR(__xludf.DUMMYFUNCTION("IFERROR(IF(A94="""","""", GOOGLEFINANCE(A94)),"""")"),0.0008787423)</f>
        <v>8.7874229999999995E-4</v>
      </c>
      <c r="C94" s="69"/>
      <c r="D94" s="72">
        <f>PASIVOS!E49</f>
        <v>0</v>
      </c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">
      <c r="A95" s="70" t="s">
        <v>244</v>
      </c>
      <c r="B95" s="71">
        <f ca="1">IFERROR(__xludf.DUMMYFUNCTION("IFERROR(IF(A95="""","""", GOOGLEFINANCE(A95)),"""")"),0.0007727075)</f>
        <v>7.7270750000000003E-4</v>
      </c>
      <c r="C95" s="69"/>
      <c r="D95" s="72">
        <f>PASIVOS!E50</f>
        <v>0</v>
      </c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x14ac:dyDescent="0.2">
      <c r="A96" s="70" t="s">
        <v>245</v>
      </c>
      <c r="B96" s="71">
        <f ca="1">IFERROR(__xludf.DUMMYFUNCTION("IFERROR(IF(A96="""","""", GOOGLEFINANCE(A96)),"""")"),0.001375528)</f>
        <v>1.375528E-3</v>
      </c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x14ac:dyDescent="0.2">
      <c r="A97" s="70" t="s">
        <v>246</v>
      </c>
      <c r="B97" s="71">
        <f ca="1">IFERROR(__xludf.DUMMYFUNCTION("IFERROR(IF(A97="""","""", GOOGLEFINANCE(A97)),"""")"),0.001216284)</f>
        <v>1.216284E-3</v>
      </c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spans="1:26" x14ac:dyDescent="0.2">
      <c r="A98" s="70" t="s">
        <v>247</v>
      </c>
      <c r="B98" s="71">
        <f ca="1">IFERROR(__xludf.DUMMYFUNCTION("IFERROR(IF(A98="""","""", GOOGLEFINANCE(A98)),"""")"),0.000877822386003839)</f>
        <v>8.7782238600383903E-4</v>
      </c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x14ac:dyDescent="0.2">
      <c r="A99" s="70" t="s">
        <v>248</v>
      </c>
      <c r="B99" s="71">
        <f ca="1">IFERROR(__xludf.DUMMYFUNCTION("IFERROR(IF(A99="""","""", GOOGLEFINANCE(A99)),"""")"),0.017328)</f>
        <v>1.7328E-2</v>
      </c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x14ac:dyDescent="0.2">
      <c r="A100" s="70" t="s">
        <v>249</v>
      </c>
      <c r="B100" s="71">
        <f ca="1">IFERROR(__xludf.DUMMYFUNCTION("IFERROR(IF(A100="""","""", GOOGLEFINANCE(A100)),"""")"),0.003272858)</f>
        <v>3.272858E-3</v>
      </c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x14ac:dyDescent="0.2">
      <c r="A101" s="70" t="s">
        <v>250</v>
      </c>
      <c r="B101" s="71">
        <f ca="1">IFERROR(__xludf.DUMMYFUNCTION("IFERROR(IF(A101="""","""", GOOGLEFINANCE(A101)),"""")"),0.850774599999999)</f>
        <v>0.85077459999999905</v>
      </c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x14ac:dyDescent="0.2">
      <c r="A102" s="70" t="s">
        <v>251</v>
      </c>
      <c r="B102" s="71">
        <f ca="1">IFERROR(__xludf.DUMMYFUNCTION("IFERROR(IF(A102="""","""", GOOGLEFINANCE(A102)),"""")"),0.00920255046222597)</f>
        <v>9.2025504622259696E-3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x14ac:dyDescent="0.2">
      <c r="A103" s="70" t="s">
        <v>252</v>
      </c>
      <c r="B103" s="71">
        <f ca="1">IFERROR(__xludf.DUMMYFUNCTION("IFERROR(IF(A103="""","""", GOOGLEFINANCE(A103)),"""")"),0.001151763)</f>
        <v>1.1517630000000001E-3</v>
      </c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x14ac:dyDescent="0.2">
      <c r="A104" s="70" t="s">
        <v>253</v>
      </c>
      <c r="B104" s="71">
        <f ca="1">IFERROR(__xludf.DUMMYFUNCTION("IFERROR(IF(A104="""","""", GOOGLEFINANCE(A104)),"""")"),0.00322762075253592)</f>
        <v>3.2276207525359199E-3</v>
      </c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x14ac:dyDescent="0.2">
      <c r="A105" s="70" t="s">
        <v>254</v>
      </c>
      <c r="B105" s="71">
        <f ca="1">IFERROR(__xludf.DUMMYFUNCTION("IFERROR(IF(A105="""","""", GOOGLEFINANCE(A105)),"""")"),0.000878742344)</f>
        <v>8.7874234399999999E-4</v>
      </c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x14ac:dyDescent="0.2">
      <c r="A106" s="70" t="s">
        <v>255</v>
      </c>
      <c r="B106" s="71">
        <f ca="1">IFERROR(__xludf.DUMMYFUNCTION("IFERROR(IF(A106="""","""", GOOGLEFINANCE(A106)),"""")"),1168.844)</f>
        <v>1168.8440000000001</v>
      </c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spans="1:26" x14ac:dyDescent="0.2">
      <c r="A107" s="70" t="s">
        <v>256</v>
      </c>
      <c r="B107" s="71">
        <f ca="1">IFERROR(__xludf.DUMMYFUNCTION("IFERROR(IF(A107="""","""", GOOGLEFINANCE(A107)),"""")"),0.265745416)</f>
        <v>0.26574541600000001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x14ac:dyDescent="0.2">
      <c r="A108" s="70" t="s">
        <v>257</v>
      </c>
      <c r="B108" s="71">
        <f ca="1">IFERROR(__xludf.DUMMYFUNCTION("IFERROR(IF(A108="""","""", GOOGLEFINANCE(A108)),"""")"),0.236306699999999)</f>
        <v>0.23630669999999901</v>
      </c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x14ac:dyDescent="0.2">
      <c r="A109" s="70" t="s">
        <v>258</v>
      </c>
      <c r="B109" s="71">
        <f ca="1">IFERROR(__xludf.DUMMYFUNCTION("IFERROR(IF(A109="""","""", GOOGLEFINANCE(A109)),"""")"),0.420378211012861)</f>
        <v>0.42037821101286099</v>
      </c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x14ac:dyDescent="0.2">
      <c r="A110" s="70" t="s">
        <v>259</v>
      </c>
      <c r="B110" s="71">
        <f ca="1">IFERROR(__xludf.DUMMYFUNCTION("IFERROR(IF(A110="""","""", GOOGLEFINANCE(A110)),"""")"),0.3678355)</f>
        <v>0.36783549999999998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x14ac:dyDescent="0.2">
      <c r="A111" s="70" t="s">
        <v>260</v>
      </c>
      <c r="B111" s="71">
        <f ca="1">IFERROR(__xludf.DUMMYFUNCTION("IFERROR(IF(A111="""","""", GOOGLEFINANCE(A111)),"""")"),0.265467206326753)</f>
        <v>0.26546720632675302</v>
      </c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x14ac:dyDescent="0.2">
      <c r="A112" s="70" t="s">
        <v>261</v>
      </c>
      <c r="B112" s="71">
        <f ca="1">IFERROR(__xludf.DUMMYFUNCTION("IFERROR(IF(A112="""","""", GOOGLEFINANCE(A112)),"""")"),5.29748699999999)</f>
        <v>5.2974869999999896</v>
      </c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x14ac:dyDescent="0.2">
      <c r="A113" s="70" t="s">
        <v>262</v>
      </c>
      <c r="B113" s="71">
        <f ca="1">IFERROR(__xludf.DUMMYFUNCTION("IFERROR(IF(A113="""","""", GOOGLEFINANCE(A113)),"""")"),305.7154)</f>
        <v>305.71539999999999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x14ac:dyDescent="0.2">
      <c r="A114" s="70" t="s">
        <v>263</v>
      </c>
      <c r="B114" s="71">
        <f ca="1">IFERROR(__xludf.DUMMYFUNCTION("IFERROR(IF(A114="""","""", GOOGLEFINANCE(A114)),"""")"),258.9636)</f>
        <v>258.96359999999999</v>
      </c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x14ac:dyDescent="0.2">
      <c r="A115" s="70" t="s">
        <v>264</v>
      </c>
      <c r="B115" s="71">
        <f ca="1">IFERROR(__xludf.DUMMYFUNCTION("IFERROR(IF(A115="""","""", GOOGLEFINANCE(A115)),"""")"),2.78299505827072)</f>
        <v>2.7829950582707199</v>
      </c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x14ac:dyDescent="0.2">
      <c r="A116" s="70" t="s">
        <v>265</v>
      </c>
      <c r="B116" s="71">
        <f ca="1">IFERROR(__xludf.DUMMYFUNCTION("IFERROR(IF(A116="""","""", GOOGLEFINANCE(A116)),"""")"),0.352095841692948)</f>
        <v>0.352095841692948</v>
      </c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x14ac:dyDescent="0.2">
      <c r="A117" s="70" t="s">
        <v>266</v>
      </c>
      <c r="B117" s="71">
        <f ca="1">IFERROR(__xludf.DUMMYFUNCTION("IFERROR(IF(A117="""","""", GOOGLEFINANCE(A117)),"""")"),0.976082950172358)</f>
        <v>0.97608295017235802</v>
      </c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x14ac:dyDescent="0.2">
      <c r="A118" s="70" t="s">
        <v>267</v>
      </c>
      <c r="B118" s="71">
        <f ca="1">IFERROR(__xludf.DUMMYFUNCTION("IFERROR(IF(A118="""","""", GOOGLEFINANCE(A118)),"""")"),0.265745416)</f>
        <v>0.26574541600000001</v>
      </c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x14ac:dyDescent="0.2">
      <c r="A119" s="70" t="s">
        <v>268</v>
      </c>
      <c r="B119" s="71">
        <f ca="1">IFERROR(__xludf.DUMMYFUNCTION("IFERROR(IF(A119="""","""", GOOGLEFINANCE(A119)),"""")"),4.495566)</f>
        <v>4.4955660000000002</v>
      </c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x14ac:dyDescent="0.2">
      <c r="A120" s="70" t="s">
        <v>269</v>
      </c>
      <c r="B120" s="71">
        <f ca="1">IFERROR(__xludf.DUMMYFUNCTION("IFERROR(IF(A120="""","""", GOOGLEFINANCE(A120)),"""")"),0.001035)</f>
        <v>1.0349999999999999E-3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x14ac:dyDescent="0.2">
      <c r="A121" s="70" t="s">
        <v>270</v>
      </c>
      <c r="B121" s="71">
        <f ca="1">IFERROR(__xludf.DUMMYFUNCTION("IFERROR(IF(A121="""","""", GOOGLEFINANCE(A121)),"""")"),0.00091)</f>
        <v>9.1E-4</v>
      </c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x14ac:dyDescent="0.2">
      <c r="A122" s="70" t="s">
        <v>271</v>
      </c>
      <c r="B122" s="71">
        <f ca="1">IFERROR(__xludf.DUMMYFUNCTION("IFERROR(IF(A122="""","""", GOOGLEFINANCE(A122)),"""")"),0.001618501)</f>
        <v>1.6185010000000001E-3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x14ac:dyDescent="0.2">
      <c r="A123" s="70" t="s">
        <v>272</v>
      </c>
      <c r="B123" s="71">
        <f ca="1">IFERROR(__xludf.DUMMYFUNCTION("IFERROR(IF(A123="""","""", GOOGLEFINANCE(A123)),"""")"),0.00143112921679817)</f>
        <v>1.4311292167981701E-3</v>
      </c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x14ac:dyDescent="0.2">
      <c r="A124" s="70" t="s">
        <v>273</v>
      </c>
      <c r="B124" s="71">
        <f ca="1">IFERROR(__xludf.DUMMYFUNCTION("IFERROR(IF(A124="""","""", GOOGLEFINANCE(A124)),"""")"),0.00103287262932488)</f>
        <v>1.03287262932488E-3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x14ac:dyDescent="0.2">
      <c r="A125" s="70" t="s">
        <v>274</v>
      </c>
      <c r="B125" s="71">
        <f ca="1">IFERROR(__xludf.DUMMYFUNCTION("IFERROR(IF(A125="""","""", GOOGLEFINANCE(A125)),"""")"),0.02058487)</f>
        <v>2.0584870000000002E-2</v>
      </c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x14ac:dyDescent="0.2">
      <c r="A126" s="70" t="s">
        <v>275</v>
      </c>
      <c r="B126" s="71">
        <f ca="1">IFERROR(__xludf.DUMMYFUNCTION("IFERROR(IF(A126="""","""", GOOGLEFINANCE(A126)),"""")"),1.17559)</f>
        <v>1.1755899999999999</v>
      </c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x14ac:dyDescent="0.2">
      <c r="A127" s="70" t="s">
        <v>276</v>
      </c>
      <c r="B127" s="71">
        <f ca="1">IFERROR(__xludf.DUMMYFUNCTION("IFERROR(IF(A127="""","""", GOOGLEFINANCE(A127)),"""")"),0.003862171)</f>
        <v>3.8621710000000002E-3</v>
      </c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x14ac:dyDescent="0.2">
      <c r="A128" s="70" t="s">
        <v>277</v>
      </c>
      <c r="B128" s="71">
        <f ca="1">IFERROR(__xludf.DUMMYFUNCTION("IFERROR(IF(A128="""","""", GOOGLEFINANCE(A128)),"""")"),0.0108280019329248)</f>
        <v>1.08280019329248E-2</v>
      </c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x14ac:dyDescent="0.2">
      <c r="A129" s="70" t="s">
        <v>278</v>
      </c>
      <c r="B129" s="71">
        <f ca="1">IFERROR(__xludf.DUMMYFUNCTION("IFERROR(IF(A129="""","""", GOOGLEFINANCE(A129)),"""")"),0.00135547945607414)</f>
        <v>1.35547945607414E-3</v>
      </c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spans="1:26" x14ac:dyDescent="0.2">
      <c r="A130" s="70" t="s">
        <v>279</v>
      </c>
      <c r="B130" s="71">
        <f ca="1">IFERROR(__xludf.DUMMYFUNCTION("IFERROR(IF(A130="""","""", GOOGLEFINANCE(A130)),"""")"),0.00379771715359371)</f>
        <v>3.7977171535937102E-3</v>
      </c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x14ac:dyDescent="0.2">
      <c r="A131" s="70" t="s">
        <v>280</v>
      </c>
      <c r="B131" s="71">
        <f ca="1">IFERROR(__xludf.DUMMYFUNCTION("IFERROR(IF(A131="""","""", GOOGLEFINANCE(A131)),"""")"),0.00103395508)</f>
        <v>1.0339550799999999E-3</v>
      </c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x14ac:dyDescent="0.2">
      <c r="A132" s="70" t="s">
        <v>281</v>
      </c>
      <c r="B132" s="71">
        <f ca="1">IFERROR(__xludf.DUMMYFUNCTION("IFERROR(IF(A132="""","""", GOOGLEFINANCE(A132)),"""")"),410.817224594115)</f>
        <v>410.81722459411498</v>
      </c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x14ac:dyDescent="0.2">
      <c r="A133" s="70" t="s">
        <v>282</v>
      </c>
      <c r="B133" s="71">
        <f ca="1">IFERROR(__xludf.DUMMYFUNCTION("IFERROR(IF(A133="""","""", GOOGLEFINANCE(A133)),"""")"),0.095489)</f>
        <v>9.5489000000000004E-2</v>
      </c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x14ac:dyDescent="0.2">
      <c r="A134" s="70" t="s">
        <v>283</v>
      </c>
      <c r="B134" s="71">
        <f ca="1">IFERROR(__xludf.DUMMYFUNCTION("IFERROR(IF(A134="""","""", GOOGLEFINANCE(A134)),"""")"),0.08396447)</f>
        <v>8.3964469999999999E-2</v>
      </c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x14ac:dyDescent="0.2">
      <c r="A135" s="70" t="s">
        <v>284</v>
      </c>
      <c r="B135" s="71">
        <f ca="1">IFERROR(__xludf.DUMMYFUNCTION("IFERROR(IF(A135="""","""", GOOGLEFINANCE(A135)),"""")"),0.1494675)</f>
        <v>0.1494675</v>
      </c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x14ac:dyDescent="0.2">
      <c r="A136" s="70" t="s">
        <v>285</v>
      </c>
      <c r="B136" s="71">
        <f ca="1">IFERROR(__xludf.DUMMYFUNCTION("IFERROR(IF(A136="""","""", GOOGLEFINANCE(A136)),"""")"),0.132169999999999)</f>
        <v>0.13216999999999901</v>
      </c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x14ac:dyDescent="0.2">
      <c r="A137" s="70" t="s">
        <v>286</v>
      </c>
      <c r="B137" s="71">
        <f ca="1">IFERROR(__xludf.DUMMYFUNCTION("IFERROR(IF(A137="""","""", GOOGLEFINANCE(A137)),"""")"),0.0953885808525284)</f>
        <v>9.5388580852528396E-2</v>
      </c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x14ac:dyDescent="0.2">
      <c r="A138" s="70" t="s">
        <v>287</v>
      </c>
      <c r="B138" s="71">
        <f ca="1">IFERROR(__xludf.DUMMYFUNCTION("IFERROR(IF(A138="""","""", GOOGLEFINANCE(A138)),"""")"),1.882995)</f>
        <v>1.882995</v>
      </c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x14ac:dyDescent="0.2">
      <c r="A139" s="70" t="s">
        <v>288</v>
      </c>
      <c r="B139" s="71">
        <f ca="1">IFERROR(__xludf.DUMMYFUNCTION("IFERROR(IF(A139="""","""", GOOGLEFINANCE(A139)),"""")"),107.558663595306)</f>
        <v>107.558663595306</v>
      </c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x14ac:dyDescent="0.2">
      <c r="A140" s="70" t="s">
        <v>289</v>
      </c>
      <c r="B140" s="71">
        <f ca="1">IFERROR(__xludf.DUMMYFUNCTION("IFERROR(IF(A140="""","""", GOOGLEFINANCE(A140)),"""")"),0.355510337744975)</f>
        <v>0.35551033774497498</v>
      </c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x14ac:dyDescent="0.2">
      <c r="A141" s="70" t="s">
        <v>290</v>
      </c>
      <c r="B141" s="71">
        <f ca="1">IFERROR(__xludf.DUMMYFUNCTION("IFERROR(IF(A141="""","""", GOOGLEFINANCE(A141)),"""")"),92.2594667748174)</f>
        <v>92.259466774817398</v>
      </c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x14ac:dyDescent="0.2">
      <c r="A142" s="70" t="s">
        <v>291</v>
      </c>
      <c r="B142" s="71">
        <f ca="1">IFERROR(__xludf.DUMMYFUNCTION("IFERROR(IF(A142="""","""", GOOGLEFINANCE(A142)),"""")"),0.125161)</f>
        <v>0.12516099999999999</v>
      </c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spans="1:26" x14ac:dyDescent="0.2">
      <c r="A143" s="70" t="s">
        <v>292</v>
      </c>
      <c r="B143" s="71">
        <f ca="1">IFERROR(__xludf.DUMMYFUNCTION("IFERROR(IF(A143="""","""", GOOGLEFINANCE(A143)),"""")"),0.3507461)</f>
        <v>0.35074610000000001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x14ac:dyDescent="0.2">
      <c r="A144" s="70" t="s">
        <v>293</v>
      </c>
      <c r="B144" s="71">
        <f ca="1">IFERROR(__xludf.DUMMYFUNCTION("IFERROR(IF(A144="""","""", GOOGLEFINANCE(A144)),"""")"),0.0954885481)</f>
        <v>9.5488548100000001E-2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x14ac:dyDescent="0.2">
      <c r="A145" s="70" t="s">
        <v>294</v>
      </c>
      <c r="B145" s="71">
        <f ca="1">IFERROR(__xludf.DUMMYFUNCTION("IFERROR(IF(A145="""","""", GOOGLEFINANCE(A145)),"""")"),3280.65467988166)</f>
        <v>3280.6546798816598</v>
      </c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x14ac:dyDescent="0.2">
      <c r="A146" s="70" t="s">
        <v>295</v>
      </c>
      <c r="B146" s="71">
        <f ca="1">IFERROR(__xludf.DUMMYFUNCTION("IFERROR(IF(A146="""","""", GOOGLEFINANCE(A146)),"""")"),0.7625409)</f>
        <v>0.76254089999999997</v>
      </c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x14ac:dyDescent="0.2">
      <c r="A147" s="70" t="s">
        <v>296</v>
      </c>
      <c r="B147" s="71">
        <f ca="1">IFERROR(__xludf.DUMMYFUNCTION("IFERROR(IF(A147="""","""", GOOGLEFINANCE(A147)),"""")"),0.6708573)</f>
        <v>0.67085729999999999</v>
      </c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x14ac:dyDescent="0.2">
      <c r="A148" s="70" t="s">
        <v>297</v>
      </c>
      <c r="B148" s="71">
        <f ca="1">IFERROR(__xludf.DUMMYFUNCTION("IFERROR(IF(A148="""","""", GOOGLEFINANCE(A148)),"""")"),1.194205)</f>
        <v>1.194205</v>
      </c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x14ac:dyDescent="0.2">
      <c r="A149" s="70" t="s">
        <v>298</v>
      </c>
      <c r="B149" s="71">
        <f ca="1">IFERROR(__xludf.DUMMYFUNCTION("IFERROR(IF(A149="""","""", GOOGLEFINANCE(A149)),"""")"),1.055985)</f>
        <v>1.055985</v>
      </c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x14ac:dyDescent="0.2">
      <c r="A150" s="70" t="s">
        <v>299</v>
      </c>
      <c r="B150" s="71">
        <f ca="1">IFERROR(__xludf.DUMMYFUNCTION("IFERROR(IF(A150="""","""", GOOGLEFINANCE(A150)),"""")"),0.761742632603338)</f>
        <v>0.76174263260333797</v>
      </c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x14ac:dyDescent="0.2">
      <c r="A151" s="70" t="s">
        <v>300</v>
      </c>
      <c r="B151" s="71">
        <f ca="1">IFERROR(__xludf.DUMMYFUNCTION("IFERROR(IF(A151="""","""", GOOGLEFINANCE(A151)),"""")"),15.04442)</f>
        <v>15.044420000000001</v>
      </c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spans="1:26" x14ac:dyDescent="0.2">
      <c r="A152" s="70" t="s">
        <v>301</v>
      </c>
      <c r="B152" s="71">
        <f ca="1">IFERROR(__xludf.DUMMYFUNCTION("IFERROR(IF(A152="""","""", GOOGLEFINANCE(A152)),"""")"),868.2342)</f>
        <v>868.23419999999999</v>
      </c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x14ac:dyDescent="0.2">
      <c r="A153" s="70" t="s">
        <v>302</v>
      </c>
      <c r="B153" s="71">
        <f ca="1">IFERROR(__xludf.DUMMYFUNCTION("IFERROR(IF(A153="""","""", GOOGLEFINANCE(A153)),"""")"),2.83899160854725)</f>
        <v>2.83899160854725</v>
      </c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x14ac:dyDescent="0.2">
      <c r="A154" s="70" t="s">
        <v>303</v>
      </c>
      <c r="B154" s="71">
        <f ca="1">IFERROR(__xludf.DUMMYFUNCTION("IFERROR(IF(A154="""","""", GOOGLEFINANCE(A154)),"""")"),736.754530526876)</f>
        <v>736.75453052687601</v>
      </c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x14ac:dyDescent="0.2">
      <c r="A155" s="70" t="s">
        <v>304</v>
      </c>
      <c r="B155" s="71">
        <f ca="1">IFERROR(__xludf.DUMMYFUNCTION("IFERROR(IF(A155="""","""", GOOGLEFINANCE(A155)),"""")"),7.9897)</f>
        <v>7.9897</v>
      </c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x14ac:dyDescent="0.2">
      <c r="A156" s="70" t="s">
        <v>305</v>
      </c>
      <c r="B156" s="71">
        <f ca="1">IFERROR(__xludf.DUMMYFUNCTION("IFERROR(IF(A156="""","""", GOOGLEFINANCE(A156)),"""")"),2.802603)</f>
        <v>2.802603</v>
      </c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x14ac:dyDescent="0.2">
      <c r="A157" s="70" t="s">
        <v>306</v>
      </c>
      <c r="B157" s="71">
        <f ca="1">IFERROR(__xludf.DUMMYFUNCTION("IFERROR(IF(A157="""","""", GOOGLEFINANCE(A157)),"""")"),0.762540939)</f>
        <v>0.76254093899999997</v>
      </c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x14ac:dyDescent="0.2">
      <c r="A158" s="73" t="s">
        <v>307</v>
      </c>
      <c r="B158" s="71">
        <f ca="1">IFERROR(__xludf.DUMMYFUNCTION("IFERROR(IF(A158="""","""", GOOGLEFINANCE(A158)),"""")"),1171.32234033108)</f>
        <v>1171.3223403310801</v>
      </c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x14ac:dyDescent="0.2">
      <c r="A159" s="73" t="s">
        <v>308</v>
      </c>
      <c r="B159" s="71">
        <f ca="1">IFERROR(__xludf.DUMMYFUNCTION("IFERROR(IF(A159="""","""", GOOGLEFINANCE(A159)),"""")"),0.272256999999999)</f>
        <v>0.27225699999999903</v>
      </c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x14ac:dyDescent="0.2">
      <c r="A160" s="73" t="s">
        <v>309</v>
      </c>
      <c r="B160" s="71">
        <f ca="1">IFERROR(__xludf.DUMMYFUNCTION("IFERROR(IF(A160="""","""", GOOGLEFINANCE(A160)),"""")"),0.2393662)</f>
        <v>0.2393662</v>
      </c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x14ac:dyDescent="0.2">
      <c r="A161" s="73" t="s">
        <v>310</v>
      </c>
      <c r="B161" s="71">
        <f ca="1">IFERROR(__xludf.DUMMYFUNCTION("IFERROR(IF(A161="""","""", GOOGLEFINANCE(A161)),"""")"),0.427037799999999)</f>
        <v>0.42703779999999902</v>
      </c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x14ac:dyDescent="0.2">
      <c r="A162" s="73" t="s">
        <v>311</v>
      </c>
      <c r="B162" s="71">
        <f ca="1">IFERROR(__xludf.DUMMYFUNCTION("IFERROR(IF(A162="""","""", GOOGLEFINANCE(A162)),"""")"),0.377612299999999)</f>
        <v>0.37761229999999901</v>
      </c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x14ac:dyDescent="0.2">
      <c r="A163" s="73" t="s">
        <v>312</v>
      </c>
      <c r="B163" s="71">
        <f ca="1">IFERROR(__xludf.DUMMYFUNCTION("IFERROR(IF(A163="""","""", GOOGLEFINANCE(A163)),"""")"),0.271971984318413)</f>
        <v>0.27197198431841302</v>
      </c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spans="1:26" x14ac:dyDescent="0.2">
      <c r="A164" s="73" t="s">
        <v>313</v>
      </c>
      <c r="B164" s="71">
        <f ca="1">IFERROR(__xludf.DUMMYFUNCTION("IFERROR(IF(A164="""","""", GOOGLEFINANCE(A164)),"""")"),5.368786)</f>
        <v>5.3687860000000001</v>
      </c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x14ac:dyDescent="0.2">
      <c r="A165" s="73" t="s">
        <v>314</v>
      </c>
      <c r="B165" s="71">
        <f ca="1">IFERROR(__xludf.DUMMYFUNCTION("IFERROR(IF(A165="""","""", GOOGLEFINANCE(A165)),"""")"),309.829861583615)</f>
        <v>309.82986158361501</v>
      </c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x14ac:dyDescent="0.2">
      <c r="A166" s="73" t="s">
        <v>315</v>
      </c>
      <c r="B166" s="71">
        <f ca="1">IFERROR(__xludf.DUMMYFUNCTION("IFERROR(IF(A166="""","""", GOOGLEFINANCE(A166)),"""")"),1.01363130825577)</f>
        <v>1.01363130825577</v>
      </c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x14ac:dyDescent="0.2">
      <c r="A167" s="73" t="s">
        <v>316</v>
      </c>
      <c r="B167" s="71">
        <f ca="1">IFERROR(__xludf.DUMMYFUNCTION("IFERROR(IF(A167="""","""", GOOGLEFINANCE(A167)),"""")"),263.050252206794)</f>
        <v>263.05025220679403</v>
      </c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spans="1:26" x14ac:dyDescent="0.2">
      <c r="A168" s="73" t="s">
        <v>317</v>
      </c>
      <c r="B168" s="71">
        <f ca="1">IFERROR(__xludf.DUMMYFUNCTION("IFERROR(IF(A168="""","""", GOOGLEFINANCE(A168)),"""")"),2.851066)</f>
        <v>2.8510659999999999</v>
      </c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x14ac:dyDescent="0.2">
      <c r="A169" s="73" t="s">
        <v>318</v>
      </c>
      <c r="B169" s="71">
        <f ca="1">IFERROR(__xludf.DUMMYFUNCTION("IFERROR(IF(A169="""","""", GOOGLEFINANCE(A169)),"""")"),0.3568595)</f>
        <v>0.3568595</v>
      </c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x14ac:dyDescent="0.2">
      <c r="A170" s="73" t="s">
        <v>319</v>
      </c>
      <c r="B170" s="71">
        <f ca="1">IFERROR(__xludf.DUMMYFUNCTION("IFERROR(IF(A170="""","""", GOOGLEFINANCE(A170)),"""")"),0.272257011)</f>
        <v>0.27225701099999999</v>
      </c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x14ac:dyDescent="0.2">
      <c r="A171" s="74" t="s">
        <v>320</v>
      </c>
      <c r="B171" s="71">
        <f ca="1">IFERROR(__xludf.DUMMYFUNCTION("IFERROR(IF(A171="""","""", GOOGLEFINANCE(A171)),"""")"),4302.26695)</f>
        <v>4302.2669500000002</v>
      </c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x14ac:dyDescent="0.2">
      <c r="A172" s="74" t="s">
        <v>321</v>
      </c>
      <c r="B172" s="71">
        <f ca="1">IFERROR(__xludf.DUMMYFUNCTION("IFERROR(IF(A172="""","""", GOOGLEFINANCE(A172)),"""")"),1)</f>
        <v>1</v>
      </c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x14ac:dyDescent="0.2">
      <c r="A173" s="74" t="s">
        <v>322</v>
      </c>
      <c r="B173" s="71">
        <f ca="1">IFERROR(__xludf.DUMMYFUNCTION("IFERROR(IF(A173="""","""", GOOGLEFINANCE(A173)),"""")"),0.8802878)</f>
        <v>0.88028779999999995</v>
      </c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x14ac:dyDescent="0.2">
      <c r="A174" s="74" t="s">
        <v>323</v>
      </c>
      <c r="B174" s="71">
        <f ca="1">IFERROR(__xludf.DUMMYFUNCTION("IFERROR(IF(A174="""","""", GOOGLEFINANCE(A174)),"""")"),1.56565577)</f>
        <v>1.56565577</v>
      </c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spans="1:26" x14ac:dyDescent="0.2">
      <c r="A175" s="74" t="s">
        <v>324</v>
      </c>
      <c r="B175" s="71">
        <f ca="1">IFERROR(__xludf.DUMMYFUNCTION("IFERROR(IF(A175="""","""", GOOGLEFINANCE(A175)),"""")"),1.38074799999999)</f>
        <v>1.3807479999999901</v>
      </c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x14ac:dyDescent="0.2">
      <c r="A176" s="74" t="s">
        <v>325</v>
      </c>
      <c r="B176" s="71">
        <f ca="1">IFERROR(__xludf.DUMMYFUNCTION("IFERROR(IF(A176="""","""", GOOGLEFINANCE(A176)),"""")"),0.998953097)</f>
        <v>0.99895309700000001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x14ac:dyDescent="0.2">
      <c r="A177" s="74" t="s">
        <v>326</v>
      </c>
      <c r="B177" s="71">
        <f ca="1">IFERROR(__xludf.DUMMYFUNCTION("IFERROR(IF(A177="""","""", GOOGLEFINANCE(A177)),"""")"),19.9401874)</f>
        <v>19.940187399999999</v>
      </c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x14ac:dyDescent="0.2">
      <c r="A178" s="74" t="s">
        <v>327</v>
      </c>
      <c r="B178" s="71">
        <f ca="1">IFERROR(__xludf.DUMMYFUNCTION("IFERROR(IF(A178="""","""", GOOGLEFINANCE(A178)),"""")"),1138.00508)</f>
        <v>1138.0050799999999</v>
      </c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x14ac:dyDescent="0.2">
      <c r="A179" s="74" t="s">
        <v>328</v>
      </c>
      <c r="B179" s="71">
        <f ca="1">IFERROR(__xludf.DUMMYFUNCTION("IFERROR(IF(A179="""","""", GOOGLEFINANCE(A179)),"""")"),3.72306779)</f>
        <v>3.72306779</v>
      </c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x14ac:dyDescent="0.2">
      <c r="A180" s="74" t="s">
        <v>329</v>
      </c>
      <c r="B180" s="71">
        <f ca="1">IFERROR(__xludf.DUMMYFUNCTION("IFERROR(IF(A180="""","""", GOOGLEFINANCE(A180)),"""")"),966.183574999999)</f>
        <v>966.183574999999</v>
      </c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x14ac:dyDescent="0.2">
      <c r="A181" s="74" t="s">
        <v>330</v>
      </c>
      <c r="B181" s="71">
        <f ca="1">IFERROR(__xludf.DUMMYFUNCTION("IFERROR(IF(A181="""","""", GOOGLEFINANCE(A181)),"""")"),10.4724104)</f>
        <v>10.472410399999999</v>
      </c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x14ac:dyDescent="0.2">
      <c r="A182" s="74" t="s">
        <v>331</v>
      </c>
      <c r="B182" s="71">
        <f ca="1">IFERROR(__xludf.DUMMYFUNCTION("IFERROR(IF(A182="""","""", GOOGLEFINANCE(A182)),"""")"),1.31134505)</f>
        <v>1.3113450499999999</v>
      </c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x14ac:dyDescent="0.2">
      <c r="A183" s="74" t="s">
        <v>332</v>
      </c>
      <c r="B183" s="71">
        <f ca="1">IFERROR(__xludf.DUMMYFUNCTION("IFERROR(IF(A183="""","""", GOOGLEFINANCE(A183)),"""")"),3.67300014)</f>
        <v>3.6730001400000001</v>
      </c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spans="1:26" ht="15.75" customHeight="1" x14ac:dyDescent="0.15">
      <c r="A184" s="75" t="s">
        <v>333</v>
      </c>
      <c r="B184" s="75">
        <v>1</v>
      </c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ht="15.75" customHeight="1" x14ac:dyDescent="0.15">
      <c r="A185" s="75" t="s">
        <v>334</v>
      </c>
      <c r="B185" s="75">
        <v>1</v>
      </c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ht="15.75" customHeight="1" x14ac:dyDescent="0.15">
      <c r="A186" s="75" t="s">
        <v>335</v>
      </c>
      <c r="B186" s="75">
        <v>1</v>
      </c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ht="15.75" customHeight="1" x14ac:dyDescent="0.15">
      <c r="A187" s="75" t="s">
        <v>336</v>
      </c>
      <c r="B187" s="75">
        <v>1</v>
      </c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ht="15.75" customHeight="1" x14ac:dyDescent="0.15">
      <c r="A188" s="75" t="s">
        <v>337</v>
      </c>
      <c r="B188" s="75">
        <v>1</v>
      </c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ht="15.75" customHeight="1" x14ac:dyDescent="0.15">
      <c r="A189" s="75" t="s">
        <v>338</v>
      </c>
      <c r="B189" s="75">
        <v>1</v>
      </c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ht="15.75" customHeight="1" x14ac:dyDescent="0.15">
      <c r="A190" s="75" t="s">
        <v>339</v>
      </c>
      <c r="B190" s="75">
        <v>1</v>
      </c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ht="15.75" customHeight="1" x14ac:dyDescent="0.15">
      <c r="A191" s="75" t="s">
        <v>340</v>
      </c>
      <c r="B191" s="75">
        <v>1</v>
      </c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ht="15.75" customHeight="1" x14ac:dyDescent="0.15">
      <c r="A192" s="75" t="s">
        <v>341</v>
      </c>
      <c r="B192" s="75">
        <v>1</v>
      </c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ht="15.75" customHeight="1" x14ac:dyDescent="0.15">
      <c r="A193" s="75" t="s">
        <v>342</v>
      </c>
      <c r="B193" s="75">
        <v>1</v>
      </c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ht="15.75" customHeight="1" x14ac:dyDescent="0.15">
      <c r="A194" s="75" t="s">
        <v>343</v>
      </c>
      <c r="B194" s="75">
        <v>1</v>
      </c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ht="15.75" customHeight="1" x14ac:dyDescent="0.15">
      <c r="A195" s="75" t="s">
        <v>344</v>
      </c>
      <c r="B195" s="75">
        <v>1</v>
      </c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ht="15.75" customHeight="1" x14ac:dyDescent="0.15">
      <c r="A196" s="75" t="s">
        <v>345</v>
      </c>
      <c r="B196" s="75">
        <v>1</v>
      </c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ht="15.75" customHeight="1" x14ac:dyDescent="0.15">
      <c r="A197" s="75" t="s">
        <v>346</v>
      </c>
      <c r="B197" s="75">
        <v>1</v>
      </c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ht="15.75" customHeight="1" x14ac:dyDescent="0.15">
      <c r="A198" s="75"/>
      <c r="B198" s="75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ht="15.75" customHeight="1" x14ac:dyDescent="0.15">
      <c r="A199" s="75"/>
      <c r="B199" s="75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ht="15.75" customHeight="1" x14ac:dyDescent="0.15">
      <c r="A200" s="75"/>
      <c r="B200" s="75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ht="15.75" customHeight="1" x14ac:dyDescent="0.15">
      <c r="A201" s="75"/>
      <c r="B201" s="75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ht="15.75" customHeight="1" x14ac:dyDescent="0.15">
      <c r="A202" s="75"/>
      <c r="B202" s="75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ht="15.75" customHeight="1" x14ac:dyDescent="0.15">
      <c r="A203" s="75"/>
      <c r="B203" s="75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ht="15.75" customHeight="1" x14ac:dyDescent="0.15">
      <c r="A204" s="75"/>
      <c r="B204" s="75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ht="15.75" customHeight="1" x14ac:dyDescent="0.15">
      <c r="A205" s="75"/>
      <c r="B205" s="75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ht="15.75" customHeight="1" x14ac:dyDescent="0.15">
      <c r="A206" s="75"/>
      <c r="B206" s="75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spans="1:26" ht="15.75" customHeight="1" x14ac:dyDescent="0.15">
      <c r="A207" s="75"/>
      <c r="B207" s="75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ht="15.75" customHeight="1" x14ac:dyDescent="0.15">
      <c r="A208" s="75"/>
      <c r="B208" s="75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ht="15.75" customHeight="1" x14ac:dyDescent="0.15">
      <c r="A209" s="75"/>
      <c r="B209" s="75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ht="15.75" customHeight="1" x14ac:dyDescent="0.15">
      <c r="A210" s="75"/>
      <c r="B210" s="75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ht="15.75" customHeight="1" x14ac:dyDescent="0.15">
      <c r="A211" s="75"/>
      <c r="B211" s="75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ht="15.75" customHeight="1" x14ac:dyDescent="0.15">
      <c r="A212" s="75"/>
      <c r="B212" s="75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ht="15.75" customHeight="1" x14ac:dyDescent="0.15">
      <c r="A213" s="75"/>
      <c r="B213" s="75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ht="15.75" customHeight="1" x14ac:dyDescent="0.15">
      <c r="A214" s="75"/>
      <c r="B214" s="75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ht="15.75" customHeight="1" x14ac:dyDescent="0.15">
      <c r="A215" s="75"/>
      <c r="B215" s="75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ht="15.75" customHeight="1" x14ac:dyDescent="0.15">
      <c r="A216" s="75"/>
      <c r="B216" s="75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ht="15.75" customHeight="1" x14ac:dyDescent="0.15">
      <c r="A217" s="75"/>
      <c r="B217" s="75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ht="15.75" customHeight="1" x14ac:dyDescent="0.15">
      <c r="A218" s="76"/>
      <c r="B218" s="76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ht="15.75" customHeight="1" x14ac:dyDescent="0.15">
      <c r="A219" s="76"/>
      <c r="B219" s="76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spans="1:26" ht="15.75" customHeight="1" x14ac:dyDescent="0.15">
      <c r="A220" s="76"/>
      <c r="B220" s="76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ht="15.75" customHeight="1" x14ac:dyDescent="0.15">
      <c r="A221" s="76"/>
      <c r="B221" s="76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ht="15.75" customHeight="1" x14ac:dyDescent="0.15">
      <c r="A222" s="76"/>
      <c r="B222" s="76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ht="15.75" customHeight="1" x14ac:dyDescent="0.15">
      <c r="A223" s="76"/>
      <c r="B223" s="76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spans="1:26" ht="15.75" customHeight="1" x14ac:dyDescent="0.15">
      <c r="A224" s="76"/>
      <c r="B224" s="76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ht="15.75" customHeight="1" x14ac:dyDescent="0.15">
      <c r="A225" s="76"/>
      <c r="B225" s="76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ht="15.75" customHeight="1" x14ac:dyDescent="0.15">
      <c r="A226" s="76"/>
      <c r="B226" s="76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ht="15.75" customHeight="1" x14ac:dyDescent="0.15">
      <c r="A227" s="76"/>
      <c r="B227" s="76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ht="15.75" customHeight="1" x14ac:dyDescent="0.15">
      <c r="A228" s="76"/>
      <c r="B228" s="76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spans="1:26" ht="15.75" customHeight="1" x14ac:dyDescent="0.15">
      <c r="A229" s="76"/>
      <c r="B229" s="76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ht="15.75" customHeight="1" x14ac:dyDescent="0.15">
      <c r="A230" s="76"/>
      <c r="B230" s="76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ht="15.75" customHeight="1" x14ac:dyDescent="0.15">
      <c r="A231" s="76"/>
      <c r="B231" s="76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ht="15.75" customHeight="1" x14ac:dyDescent="0.15">
      <c r="A232" s="76"/>
      <c r="B232" s="76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ht="15.75" customHeight="1" x14ac:dyDescent="0.15">
      <c r="A233" s="76"/>
      <c r="B233" s="76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ht="15.75" customHeight="1" x14ac:dyDescent="0.15">
      <c r="A234" s="76"/>
      <c r="B234" s="76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ht="15.75" customHeight="1" x14ac:dyDescent="0.15">
      <c r="A235" s="76"/>
      <c r="B235" s="76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ht="15.75" customHeight="1" x14ac:dyDescent="0.15">
      <c r="A236" s="76"/>
      <c r="B236" s="76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ht="15.75" customHeight="1" x14ac:dyDescent="0.15">
      <c r="A237" s="76"/>
      <c r="B237" s="76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ht="15.75" customHeight="1" x14ac:dyDescent="0.15">
      <c r="A238" s="76"/>
      <c r="B238" s="76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ht="15.75" customHeight="1" x14ac:dyDescent="0.15">
      <c r="A239" s="76"/>
      <c r="B239" s="76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spans="1:26" ht="15.75" customHeight="1" x14ac:dyDescent="0.15">
      <c r="A240" s="76"/>
      <c r="B240" s="76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spans="1:26" ht="15.75" customHeight="1" x14ac:dyDescent="0.15">
      <c r="A241" s="76"/>
      <c r="B241" s="76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spans="1:26" ht="15.75" customHeight="1" x14ac:dyDescent="0.15">
      <c r="A242" s="76"/>
      <c r="B242" s="76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spans="1:26" ht="15.75" customHeight="1" x14ac:dyDescent="0.15">
      <c r="A243" s="76"/>
      <c r="B243" s="76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spans="1:26" ht="15.75" customHeight="1" x14ac:dyDescent="0.15">
      <c r="A244" s="76"/>
      <c r="B244" s="76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spans="1:26" ht="15.75" customHeight="1" x14ac:dyDescent="0.15">
      <c r="A245" s="76"/>
      <c r="B245" s="76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spans="1:26" ht="15.75" customHeight="1" x14ac:dyDescent="0.15">
      <c r="A246" s="76"/>
      <c r="B246" s="76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spans="1:26" ht="15.75" customHeight="1" x14ac:dyDescent="0.15">
      <c r="A247" s="76"/>
      <c r="B247" s="76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spans="1:26" ht="15.75" customHeight="1" x14ac:dyDescent="0.15">
      <c r="A248" s="76"/>
      <c r="B248" s="76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spans="1:26" ht="15.75" customHeight="1" x14ac:dyDescent="0.15">
      <c r="A249" s="76"/>
      <c r="B249" s="76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spans="1:26" ht="15.75" customHeight="1" x14ac:dyDescent="0.15">
      <c r="A250" s="76"/>
      <c r="B250" s="76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spans="1:26" ht="15.75" customHeight="1" x14ac:dyDescent="0.15">
      <c r="A251" s="76"/>
      <c r="B251" s="76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spans="1:26" ht="15.75" customHeight="1" x14ac:dyDescent="0.15">
      <c r="A252" s="76"/>
      <c r="B252" s="76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spans="1:26" ht="15.75" customHeight="1" x14ac:dyDescent="0.15">
      <c r="A253" s="76"/>
      <c r="B253" s="76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spans="1:26" ht="15.75" customHeight="1" x14ac:dyDescent="0.15">
      <c r="A254" s="76"/>
      <c r="B254" s="76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spans="1:26" ht="15.75" customHeight="1" x14ac:dyDescent="0.15">
      <c r="A255" s="76"/>
      <c r="B255" s="76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spans="1:26" ht="15.75" customHeight="1" x14ac:dyDescent="0.15">
      <c r="A256" s="76"/>
      <c r="B256" s="76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spans="1:26" ht="15.75" customHeight="1" x14ac:dyDescent="0.15">
      <c r="A257" s="76"/>
      <c r="B257" s="76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spans="1:26" ht="15.75" customHeight="1" x14ac:dyDescent="0.15">
      <c r="A258" s="76"/>
      <c r="B258" s="76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spans="1:26" ht="15.75" customHeight="1" x14ac:dyDescent="0.15">
      <c r="A259" s="76"/>
      <c r="B259" s="76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spans="1:26" ht="15.75" customHeight="1" x14ac:dyDescent="0.15">
      <c r="A260" s="76"/>
      <c r="B260" s="76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spans="1:26" ht="15.75" customHeight="1" x14ac:dyDescent="0.15">
      <c r="A261" s="76"/>
      <c r="B261" s="76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spans="1:26" ht="15.75" customHeight="1" x14ac:dyDescent="0.15">
      <c r="A262" s="76"/>
      <c r="B262" s="76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spans="1:26" ht="15.75" customHeight="1" x14ac:dyDescent="0.15">
      <c r="A263" s="76"/>
      <c r="B263" s="76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spans="1:26" ht="15.75" customHeight="1" x14ac:dyDescent="0.15">
      <c r="A264" s="76"/>
      <c r="B264" s="76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spans="1:26" ht="15.75" customHeight="1" x14ac:dyDescent="0.15">
      <c r="A265" s="76"/>
      <c r="B265" s="76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spans="1:26" ht="15.75" customHeight="1" x14ac:dyDescent="0.15">
      <c r="A266" s="76"/>
      <c r="B266" s="76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spans="1:26" ht="15.75" customHeight="1" x14ac:dyDescent="0.15">
      <c r="A267" s="76"/>
      <c r="B267" s="76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spans="1:26" ht="15.75" customHeight="1" x14ac:dyDescent="0.15">
      <c r="A268" s="76"/>
      <c r="B268" s="76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spans="1:26" ht="15.75" customHeight="1" x14ac:dyDescent="0.15">
      <c r="A269" s="76"/>
      <c r="B269" s="76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spans="1:26" ht="15.75" customHeight="1" x14ac:dyDescent="0.15">
      <c r="A270" s="76"/>
      <c r="B270" s="76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spans="1:26" ht="15.75" customHeight="1" x14ac:dyDescent="0.15">
      <c r="A271" s="76"/>
      <c r="B271" s="76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spans="1:26" ht="15.75" customHeight="1" x14ac:dyDescent="0.15">
      <c r="A272" s="76"/>
      <c r="B272" s="76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spans="1:26" ht="15.75" customHeight="1" x14ac:dyDescent="0.15">
      <c r="A273" s="76"/>
      <c r="B273" s="76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spans="1:26" ht="15.75" customHeight="1" x14ac:dyDescent="0.15">
      <c r="A274" s="76"/>
      <c r="B274" s="76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spans="1:26" ht="15.75" customHeight="1" x14ac:dyDescent="0.15">
      <c r="A275" s="76"/>
      <c r="B275" s="76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spans="1:26" ht="15.75" customHeight="1" x14ac:dyDescent="0.15">
      <c r="A276" s="76"/>
      <c r="B276" s="76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spans="1:26" ht="15.75" customHeight="1" x14ac:dyDescent="0.15">
      <c r="A277" s="76"/>
      <c r="B277" s="76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spans="1:26" ht="15.75" customHeight="1" x14ac:dyDescent="0.15">
      <c r="A278" s="76"/>
      <c r="B278" s="76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spans="1:26" ht="15.75" customHeight="1" x14ac:dyDescent="0.15">
      <c r="A279" s="76"/>
      <c r="B279" s="76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spans="1:26" ht="15.75" customHeight="1" x14ac:dyDescent="0.15">
      <c r="A280" s="76"/>
      <c r="B280" s="76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spans="1:26" ht="15.75" customHeight="1" x14ac:dyDescent="0.15">
      <c r="A281" s="76"/>
      <c r="B281" s="76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spans="1:26" ht="15.75" customHeight="1" x14ac:dyDescent="0.15">
      <c r="A282" s="76"/>
      <c r="B282" s="76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spans="1:26" ht="15.75" customHeight="1" x14ac:dyDescent="0.15">
      <c r="A283" s="76"/>
      <c r="B283" s="76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spans="1:26" ht="15.75" customHeight="1" x14ac:dyDescent="0.15">
      <c r="A284" s="76"/>
      <c r="B284" s="76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spans="1:26" ht="15.75" customHeight="1" x14ac:dyDescent="0.15">
      <c r="A285" s="76"/>
      <c r="B285" s="76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spans="1:26" ht="15.75" customHeight="1" x14ac:dyDescent="0.15">
      <c r="A286" s="76"/>
      <c r="B286" s="76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spans="1:26" ht="15.75" customHeight="1" x14ac:dyDescent="0.15">
      <c r="A287" s="76"/>
      <c r="B287" s="76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spans="1:26" ht="15.75" customHeight="1" x14ac:dyDescent="0.15">
      <c r="A288" s="76"/>
      <c r="B288" s="76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spans="1:26" ht="15.75" customHeight="1" x14ac:dyDescent="0.15">
      <c r="A289" s="76"/>
      <c r="B289" s="76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spans="1:26" ht="15.75" customHeight="1" x14ac:dyDescent="0.15">
      <c r="A290" s="76"/>
      <c r="B290" s="76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spans="1:26" ht="15.75" customHeight="1" x14ac:dyDescent="0.15">
      <c r="A291" s="76"/>
      <c r="B291" s="76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spans="1:26" ht="15.75" customHeight="1" x14ac:dyDescent="0.15">
      <c r="A292" s="76"/>
      <c r="B292" s="76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spans="1:26" ht="15.75" customHeight="1" x14ac:dyDescent="0.15">
      <c r="A293" s="76"/>
      <c r="B293" s="76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spans="1:26" ht="15.75" customHeight="1" x14ac:dyDescent="0.15">
      <c r="A294" s="76"/>
      <c r="B294" s="76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5.75" customHeight="1" x14ac:dyDescent="0.15">
      <c r="A295" s="76"/>
      <c r="B295" s="76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spans="1:26" ht="15.75" customHeight="1" x14ac:dyDescent="0.15">
      <c r="A296" s="76"/>
      <c r="B296" s="76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5.75" customHeight="1" x14ac:dyDescent="0.15">
      <c r="A297" s="76"/>
      <c r="B297" s="76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5.75" customHeight="1" x14ac:dyDescent="0.15">
      <c r="A298" s="76"/>
      <c r="B298" s="76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5.75" customHeight="1" x14ac:dyDescent="0.15">
      <c r="A299" s="76"/>
      <c r="B299" s="76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5.75" customHeight="1" x14ac:dyDescent="0.15">
      <c r="A300" s="76"/>
      <c r="B300" s="76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spans="1:26" ht="15.75" customHeight="1" x14ac:dyDescent="0.15">
      <c r="A301" s="76"/>
      <c r="B301" s="76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spans="1:26" ht="15.75" customHeight="1" x14ac:dyDescent="0.15">
      <c r="A302" s="76"/>
      <c r="B302" s="76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spans="1:26" ht="15.75" customHeight="1" x14ac:dyDescent="0.15">
      <c r="A303" s="76"/>
      <c r="B303" s="76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5.75" customHeight="1" x14ac:dyDescent="0.15">
      <c r="A304" s="76"/>
      <c r="B304" s="76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5.75" customHeight="1" x14ac:dyDescent="0.15">
      <c r="A305" s="76"/>
      <c r="B305" s="76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spans="1:26" ht="15.75" customHeight="1" x14ac:dyDescent="0.15">
      <c r="A306" s="76"/>
      <c r="B306" s="76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spans="1:26" ht="15.75" customHeight="1" x14ac:dyDescent="0.15">
      <c r="A307" s="76"/>
      <c r="B307" s="76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spans="1:26" ht="15.75" customHeight="1" x14ac:dyDescent="0.15">
      <c r="A308" s="76"/>
      <c r="B308" s="76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spans="1:26" ht="15.75" customHeight="1" x14ac:dyDescent="0.15">
      <c r="A309" s="76"/>
      <c r="B309" s="76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spans="1:26" ht="15.75" customHeight="1" x14ac:dyDescent="0.15">
      <c r="A310" s="76"/>
      <c r="B310" s="76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spans="1:26" ht="15.75" customHeight="1" x14ac:dyDescent="0.15">
      <c r="A311" s="76"/>
      <c r="B311" s="76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spans="1:26" ht="15.75" customHeight="1" x14ac:dyDescent="0.15">
      <c r="A312" s="76"/>
      <c r="B312" s="76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5.75" customHeight="1" x14ac:dyDescent="0.15">
      <c r="A313" s="76"/>
      <c r="B313" s="76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5.75" customHeight="1" x14ac:dyDescent="0.15">
      <c r="A314" s="76"/>
      <c r="B314" s="76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5.75" customHeight="1" x14ac:dyDescent="0.15">
      <c r="A315" s="76"/>
      <c r="B315" s="76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5.75" customHeight="1" x14ac:dyDescent="0.15">
      <c r="A316" s="76"/>
      <c r="B316" s="76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spans="1:26" ht="15.75" customHeight="1" x14ac:dyDescent="0.15">
      <c r="A317" s="76"/>
      <c r="B317" s="76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spans="1:26" ht="15.75" customHeight="1" x14ac:dyDescent="0.15">
      <c r="A318" s="76"/>
      <c r="B318" s="76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5.75" customHeight="1" x14ac:dyDescent="0.15">
      <c r="A319" s="76"/>
      <c r="B319" s="76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5.75" customHeight="1" x14ac:dyDescent="0.15">
      <c r="A320" s="76"/>
      <c r="B320" s="76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5.75" customHeight="1" x14ac:dyDescent="0.15">
      <c r="A321" s="76"/>
      <c r="B321" s="76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5.75" customHeight="1" x14ac:dyDescent="0.15">
      <c r="A322" s="76"/>
      <c r="B322" s="76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spans="1:26" ht="15.75" customHeight="1" x14ac:dyDescent="0.15">
      <c r="A323" s="76"/>
      <c r="B323" s="76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spans="1:26" ht="15.75" customHeight="1" x14ac:dyDescent="0.15">
      <c r="A324" s="76"/>
      <c r="B324" s="76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spans="1:26" ht="15.75" customHeight="1" x14ac:dyDescent="0.15">
      <c r="A325" s="76"/>
      <c r="B325" s="76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spans="1:26" ht="15.75" customHeight="1" x14ac:dyDescent="0.15">
      <c r="A326" s="76"/>
      <c r="B326" s="76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5.75" customHeight="1" x14ac:dyDescent="0.15">
      <c r="A327" s="76"/>
      <c r="B327" s="76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5.75" customHeight="1" x14ac:dyDescent="0.15">
      <c r="A328" s="76"/>
      <c r="B328" s="76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spans="1:26" ht="15.75" customHeight="1" x14ac:dyDescent="0.15">
      <c r="A329" s="76"/>
      <c r="B329" s="76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spans="1:26" ht="15.75" customHeight="1" x14ac:dyDescent="0.15">
      <c r="A330" s="76"/>
      <c r="B330" s="76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spans="1:26" ht="15.75" customHeight="1" x14ac:dyDescent="0.15">
      <c r="A331" s="76"/>
      <c r="B331" s="76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spans="1:26" ht="15.75" customHeight="1" x14ac:dyDescent="0.15">
      <c r="A332" s="76"/>
      <c r="B332" s="76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spans="1:26" ht="15.75" customHeight="1" x14ac:dyDescent="0.15">
      <c r="A333" s="76"/>
      <c r="B333" s="76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spans="1:26" ht="15.75" customHeight="1" x14ac:dyDescent="0.15">
      <c r="A334" s="76"/>
      <c r="B334" s="76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spans="1:26" ht="15.75" customHeight="1" x14ac:dyDescent="0.15">
      <c r="A335" s="76"/>
      <c r="B335" s="76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5.75" customHeight="1" x14ac:dyDescent="0.15">
      <c r="A336" s="76"/>
      <c r="B336" s="76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spans="1:26" ht="15.75" customHeight="1" x14ac:dyDescent="0.15">
      <c r="A337" s="76"/>
      <c r="B337" s="76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spans="1:26" ht="15.75" customHeight="1" x14ac:dyDescent="0.15">
      <c r="A338" s="76"/>
      <c r="B338" s="76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spans="1:26" ht="15.75" customHeight="1" x14ac:dyDescent="0.15">
      <c r="A339" s="76"/>
      <c r="B339" s="76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5.75" customHeight="1" x14ac:dyDescent="0.15">
      <c r="A340" s="76"/>
      <c r="B340" s="76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spans="1:26" ht="15.75" customHeight="1" x14ac:dyDescent="0.15">
      <c r="A341" s="76"/>
      <c r="B341" s="76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spans="1:26" ht="15.75" customHeight="1" x14ac:dyDescent="0.15">
      <c r="A342" s="76"/>
      <c r="B342" s="76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spans="1:26" ht="15.75" customHeight="1" x14ac:dyDescent="0.15">
      <c r="A343" s="76"/>
      <c r="B343" s="76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spans="1:26" ht="15.75" customHeight="1" x14ac:dyDescent="0.15">
      <c r="A344" s="76"/>
      <c r="B344" s="76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spans="1:26" ht="15.75" customHeight="1" x14ac:dyDescent="0.15">
      <c r="A345" s="76"/>
      <c r="B345" s="76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spans="1:26" ht="15.75" customHeight="1" x14ac:dyDescent="0.15">
      <c r="A346" s="76"/>
      <c r="B346" s="76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spans="1:26" ht="15.75" customHeight="1" x14ac:dyDescent="0.15">
      <c r="A347" s="76"/>
      <c r="B347" s="76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spans="1:26" ht="15.75" customHeight="1" x14ac:dyDescent="0.15">
      <c r="A348" s="76"/>
      <c r="B348" s="76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spans="1:26" ht="15.75" customHeight="1" x14ac:dyDescent="0.15">
      <c r="A349" s="76"/>
      <c r="B349" s="76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spans="1:26" ht="15.75" customHeight="1" x14ac:dyDescent="0.15">
      <c r="A350" s="76"/>
      <c r="B350" s="76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spans="1:26" ht="15.75" customHeight="1" x14ac:dyDescent="0.15">
      <c r="A351" s="76"/>
      <c r="B351" s="76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spans="1:26" ht="15.75" customHeight="1" x14ac:dyDescent="0.15">
      <c r="A352" s="76"/>
      <c r="B352" s="76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spans="1:26" ht="15.75" customHeight="1" x14ac:dyDescent="0.15">
      <c r="A353" s="76"/>
      <c r="B353" s="76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spans="1:26" ht="15.75" customHeight="1" x14ac:dyDescent="0.15">
      <c r="A354" s="76"/>
      <c r="B354" s="76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spans="1:26" ht="15.75" customHeight="1" x14ac:dyDescent="0.15">
      <c r="A355" s="76"/>
      <c r="B355" s="76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spans="1:26" ht="15.75" customHeight="1" x14ac:dyDescent="0.15">
      <c r="A356" s="76"/>
      <c r="B356" s="76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spans="1:26" ht="15.75" customHeight="1" x14ac:dyDescent="0.15">
      <c r="A357" s="76"/>
      <c r="B357" s="76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spans="1:26" ht="15.75" customHeight="1" x14ac:dyDescent="0.15">
      <c r="A358" s="76"/>
      <c r="B358" s="76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spans="1:26" ht="15.75" customHeight="1" x14ac:dyDescent="0.15">
      <c r="A359" s="76"/>
      <c r="B359" s="76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5.75" customHeight="1" x14ac:dyDescent="0.15">
      <c r="A360" s="76"/>
      <c r="B360" s="76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spans="1:26" ht="15.75" customHeight="1" x14ac:dyDescent="0.15">
      <c r="A361" s="76"/>
      <c r="B361" s="76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5.75" customHeight="1" x14ac:dyDescent="0.15">
      <c r="A362" s="76"/>
      <c r="B362" s="76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spans="1:26" ht="15.75" customHeight="1" x14ac:dyDescent="0.15">
      <c r="A363" s="76"/>
      <c r="B363" s="76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spans="1:26" ht="15.75" customHeight="1" x14ac:dyDescent="0.15">
      <c r="A364" s="76"/>
      <c r="B364" s="76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spans="1:26" ht="15.75" customHeight="1" x14ac:dyDescent="0.15">
      <c r="A365" s="76"/>
      <c r="B365" s="76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spans="1:26" ht="15.75" customHeight="1" x14ac:dyDescent="0.15">
      <c r="A366" s="76"/>
      <c r="B366" s="76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spans="1:26" ht="15.75" customHeight="1" x14ac:dyDescent="0.15">
      <c r="A367" s="76"/>
      <c r="B367" s="76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spans="1:26" ht="15.75" customHeight="1" x14ac:dyDescent="0.15">
      <c r="A368" s="76"/>
      <c r="B368" s="76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spans="1:26" ht="15.75" customHeight="1" x14ac:dyDescent="0.15">
      <c r="A369" s="76"/>
      <c r="B369" s="76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5.75" customHeight="1" x14ac:dyDescent="0.15">
      <c r="A370" s="76"/>
      <c r="B370" s="76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spans="1:26" ht="15.75" customHeight="1" x14ac:dyDescent="0.15">
      <c r="A371" s="76"/>
      <c r="B371" s="76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5.75" customHeight="1" x14ac:dyDescent="0.15">
      <c r="A372" s="76"/>
      <c r="B372" s="76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5.75" customHeight="1" x14ac:dyDescent="0.15">
      <c r="A373" s="76"/>
      <c r="B373" s="76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5.75" customHeight="1" x14ac:dyDescent="0.15">
      <c r="A374" s="76"/>
      <c r="B374" s="76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5.75" customHeight="1" x14ac:dyDescent="0.15">
      <c r="A375" s="76"/>
      <c r="B375" s="76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5.75" customHeight="1" x14ac:dyDescent="0.15">
      <c r="A376" s="76"/>
      <c r="B376" s="76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5.75" customHeight="1" x14ac:dyDescent="0.15">
      <c r="A377" s="76"/>
      <c r="B377" s="76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5.75" customHeight="1" x14ac:dyDescent="0.15">
      <c r="A378" s="76"/>
      <c r="B378" s="76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spans="1:26" ht="15.75" customHeight="1" x14ac:dyDescent="0.15">
      <c r="A379" s="76"/>
      <c r="B379" s="76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spans="1:26" ht="15.75" customHeight="1" x14ac:dyDescent="0.15">
      <c r="A380" s="76"/>
      <c r="B380" s="76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spans="1:26" ht="15.75" customHeight="1" x14ac:dyDescent="0.15">
      <c r="A381" s="76"/>
      <c r="B381" s="76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spans="1:26" ht="15.75" customHeight="1" x14ac:dyDescent="0.15">
      <c r="A382" s="76"/>
      <c r="B382" s="76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spans="1:26" ht="15.75" customHeight="1" x14ac:dyDescent="0.15">
      <c r="A383" s="76"/>
      <c r="B383" s="76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spans="1:26" ht="15.75" customHeight="1" x14ac:dyDescent="0.15">
      <c r="A384" s="76"/>
      <c r="B384" s="76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spans="1:26" ht="15.75" customHeight="1" x14ac:dyDescent="0.15">
      <c r="A385" s="76"/>
      <c r="B385" s="76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spans="1:26" ht="15.75" customHeight="1" x14ac:dyDescent="0.15">
      <c r="A386" s="76"/>
      <c r="B386" s="76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spans="1:26" ht="15.75" customHeight="1" x14ac:dyDescent="0.15">
      <c r="A387" s="76"/>
      <c r="B387" s="76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spans="1:26" ht="15.75" customHeight="1" x14ac:dyDescent="0.15">
      <c r="A388" s="76"/>
      <c r="B388" s="76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spans="1:26" ht="15.75" customHeight="1" x14ac:dyDescent="0.15">
      <c r="A389" s="76"/>
      <c r="B389" s="76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spans="1:26" ht="15.75" customHeight="1" x14ac:dyDescent="0.15">
      <c r="A390" s="76"/>
      <c r="B390" s="76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spans="1:26" ht="15.75" customHeight="1" x14ac:dyDescent="0.15">
      <c r="A391" s="76"/>
      <c r="B391" s="76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spans="1:26" ht="15.75" customHeight="1" x14ac:dyDescent="0.15">
      <c r="A392" s="76"/>
      <c r="B392" s="76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spans="1:26" ht="15.75" customHeight="1" x14ac:dyDescent="0.15">
      <c r="A393" s="76"/>
      <c r="B393" s="76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spans="1:26" ht="15.75" customHeight="1" x14ac:dyDescent="0.15">
      <c r="A394" s="76"/>
      <c r="B394" s="76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spans="1:26" ht="15.75" customHeight="1" x14ac:dyDescent="0.15">
      <c r="A395" s="76"/>
      <c r="B395" s="76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spans="1:26" ht="15.75" customHeight="1" x14ac:dyDescent="0.15">
      <c r="A396" s="76"/>
      <c r="B396" s="76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spans="1:26" ht="15.75" customHeight="1" x14ac:dyDescent="0.15">
      <c r="A397" s="76"/>
      <c r="B397" s="76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spans="1:26" ht="15.75" customHeight="1" x14ac:dyDescent="0.15">
      <c r="A398" s="76"/>
      <c r="B398" s="76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spans="1:26" ht="15.75" customHeight="1" x14ac:dyDescent="0.15">
      <c r="A399" s="76"/>
      <c r="B399" s="76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spans="1:26" ht="15.75" customHeight="1" x14ac:dyDescent="0.15">
      <c r="A400" s="76"/>
      <c r="B400" s="76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spans="1:26" ht="15.75" customHeight="1" x14ac:dyDescent="0.15">
      <c r="A401" s="76"/>
      <c r="B401" s="76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spans="1:26" ht="15.75" customHeight="1" x14ac:dyDescent="0.15">
      <c r="A402" s="76"/>
      <c r="B402" s="76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spans="1:26" ht="15.75" customHeight="1" x14ac:dyDescent="0.15">
      <c r="A403" s="76"/>
      <c r="B403" s="76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spans="1:26" ht="15.75" customHeight="1" x14ac:dyDescent="0.15">
      <c r="A404" s="76"/>
      <c r="B404" s="76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spans="1:26" ht="15.75" customHeight="1" x14ac:dyDescent="0.15">
      <c r="A405" s="76"/>
      <c r="B405" s="76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spans="1:26" ht="15.75" customHeight="1" x14ac:dyDescent="0.15">
      <c r="A406" s="76"/>
      <c r="B406" s="76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spans="1:26" ht="15.75" customHeight="1" x14ac:dyDescent="0.15">
      <c r="A407" s="76"/>
      <c r="B407" s="76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spans="1:26" ht="15.75" customHeight="1" x14ac:dyDescent="0.15">
      <c r="A408" s="76"/>
      <c r="B408" s="76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spans="1:26" ht="15.75" customHeight="1" x14ac:dyDescent="0.15">
      <c r="A409" s="76"/>
      <c r="B409" s="76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spans="1:26" ht="15.75" customHeight="1" x14ac:dyDescent="0.15">
      <c r="A410" s="76"/>
      <c r="B410" s="76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spans="1:26" ht="15.75" customHeight="1" x14ac:dyDescent="0.15">
      <c r="A411" s="76"/>
      <c r="B411" s="76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spans="1:26" ht="15.75" customHeight="1" x14ac:dyDescent="0.15">
      <c r="A412" s="76"/>
      <c r="B412" s="76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spans="1:26" ht="15.75" customHeight="1" x14ac:dyDescent="0.15">
      <c r="A413" s="76"/>
      <c r="B413" s="76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spans="1:26" ht="15.75" customHeight="1" x14ac:dyDescent="0.15">
      <c r="A414" s="76"/>
      <c r="B414" s="76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spans="1:26" ht="15.75" customHeight="1" x14ac:dyDescent="0.15">
      <c r="A415" s="76"/>
      <c r="B415" s="76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spans="1:26" ht="15.75" customHeight="1" x14ac:dyDescent="0.15">
      <c r="A416" s="76"/>
      <c r="B416" s="76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spans="1:26" ht="15.75" customHeight="1" x14ac:dyDescent="0.15">
      <c r="A417" s="76"/>
      <c r="B417" s="76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spans="1:26" ht="15.75" customHeight="1" x14ac:dyDescent="0.15">
      <c r="A418" s="76"/>
      <c r="B418" s="76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spans="1:26" ht="15.75" customHeight="1" x14ac:dyDescent="0.15">
      <c r="A419" s="76"/>
      <c r="B419" s="76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spans="1:26" ht="15.75" customHeight="1" x14ac:dyDescent="0.15">
      <c r="A420" s="76"/>
      <c r="B420" s="76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spans="1:26" ht="15.75" customHeight="1" x14ac:dyDescent="0.15">
      <c r="A421" s="76"/>
      <c r="B421" s="76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spans="1:26" ht="15.75" customHeight="1" x14ac:dyDescent="0.15">
      <c r="A422" s="76"/>
      <c r="B422" s="76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spans="1:26" ht="15.75" customHeight="1" x14ac:dyDescent="0.15">
      <c r="A423" s="76"/>
      <c r="B423" s="76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spans="1:26" ht="15.75" customHeight="1" x14ac:dyDescent="0.15">
      <c r="A424" s="76"/>
      <c r="B424" s="76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spans="1:26" ht="15.75" customHeight="1" x14ac:dyDescent="0.15">
      <c r="A425" s="76"/>
      <c r="B425" s="76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spans="1:26" ht="15.75" customHeight="1" x14ac:dyDescent="0.15">
      <c r="A426" s="76"/>
      <c r="B426" s="76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spans="1:26" ht="15.75" customHeight="1" x14ac:dyDescent="0.15">
      <c r="A427" s="76"/>
      <c r="B427" s="76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spans="1:26" ht="15.75" customHeight="1" x14ac:dyDescent="0.15">
      <c r="A428" s="76"/>
      <c r="B428" s="76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spans="1:26" ht="15.75" customHeight="1" x14ac:dyDescent="0.15">
      <c r="A429" s="76"/>
      <c r="B429" s="76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spans="1:26" ht="15.75" customHeight="1" x14ac:dyDescent="0.15">
      <c r="A430" s="76"/>
      <c r="B430" s="76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spans="1:26" ht="15.75" customHeight="1" x14ac:dyDescent="0.15">
      <c r="A431" s="76"/>
      <c r="B431" s="76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spans="1:26" ht="15.75" customHeight="1" x14ac:dyDescent="0.15">
      <c r="A432" s="76"/>
      <c r="B432" s="76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spans="1:26" ht="15.75" customHeight="1" x14ac:dyDescent="0.15">
      <c r="A433" s="76"/>
      <c r="B433" s="76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spans="1:26" ht="15.75" customHeight="1" x14ac:dyDescent="0.15">
      <c r="A434" s="76"/>
      <c r="B434" s="76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spans="1:26" ht="15.75" customHeight="1" x14ac:dyDescent="0.15">
      <c r="A435" s="76"/>
      <c r="B435" s="76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spans="1:26" ht="15.75" customHeight="1" x14ac:dyDescent="0.15">
      <c r="A436" s="76"/>
      <c r="B436" s="76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spans="1:26" ht="15.75" customHeight="1" x14ac:dyDescent="0.15">
      <c r="A437" s="76"/>
      <c r="B437" s="76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spans="1:26" ht="15.75" customHeight="1" x14ac:dyDescent="0.15">
      <c r="A438" s="76"/>
      <c r="B438" s="76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spans="1:26" ht="15.75" customHeight="1" x14ac:dyDescent="0.15">
      <c r="A439" s="76"/>
      <c r="B439" s="76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spans="1:26" ht="15.75" customHeight="1" x14ac:dyDescent="0.15">
      <c r="A440" s="76"/>
      <c r="B440" s="76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spans="1:26" ht="15.75" customHeight="1" x14ac:dyDescent="0.15">
      <c r="A441" s="76"/>
      <c r="B441" s="76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spans="1:26" ht="15.75" customHeight="1" x14ac:dyDescent="0.15">
      <c r="A442" s="76"/>
      <c r="B442" s="76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spans="1:26" ht="15.75" customHeight="1" x14ac:dyDescent="0.15">
      <c r="A443" s="76"/>
      <c r="B443" s="76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spans="1:26" ht="15.75" customHeight="1" x14ac:dyDescent="0.15">
      <c r="A444" s="76"/>
      <c r="B444" s="76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spans="1:26" ht="15.75" customHeight="1" x14ac:dyDescent="0.15">
      <c r="A445" s="76"/>
      <c r="B445" s="76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spans="1:26" ht="15.75" customHeight="1" x14ac:dyDescent="0.15">
      <c r="A446" s="76"/>
      <c r="B446" s="76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spans="1:26" ht="15.75" customHeight="1" x14ac:dyDescent="0.15">
      <c r="A447" s="76"/>
      <c r="B447" s="76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spans="1:26" ht="15.75" customHeight="1" x14ac:dyDescent="0.15">
      <c r="A448" s="76"/>
      <c r="B448" s="76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spans="1:26" ht="15.75" customHeight="1" x14ac:dyDescent="0.15">
      <c r="A449" s="76"/>
      <c r="B449" s="76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spans="1:26" ht="15.75" customHeight="1" x14ac:dyDescent="0.15">
      <c r="A450" s="76"/>
      <c r="B450" s="76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spans="1:26" ht="15.75" customHeight="1" x14ac:dyDescent="0.15">
      <c r="A451" s="76"/>
      <c r="B451" s="76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spans="1:26" ht="15.75" customHeight="1" x14ac:dyDescent="0.15">
      <c r="A452" s="76"/>
      <c r="B452" s="76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spans="1:26" ht="15.75" customHeight="1" x14ac:dyDescent="0.15">
      <c r="A453" s="76"/>
      <c r="B453" s="76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spans="1:26" ht="15.75" customHeight="1" x14ac:dyDescent="0.15">
      <c r="A454" s="76"/>
      <c r="B454" s="76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spans="1:26" ht="15.75" customHeight="1" x14ac:dyDescent="0.15">
      <c r="A455" s="76"/>
      <c r="B455" s="76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spans="1:26" ht="15.75" customHeight="1" x14ac:dyDescent="0.15">
      <c r="A456" s="76"/>
      <c r="B456" s="76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spans="1:26" ht="15.75" customHeight="1" x14ac:dyDescent="0.15">
      <c r="A457" s="76"/>
      <c r="B457" s="76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spans="1:26" ht="15.75" customHeight="1" x14ac:dyDescent="0.15">
      <c r="A458" s="76"/>
      <c r="B458" s="76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spans="1:26" ht="15.75" customHeight="1" x14ac:dyDescent="0.15">
      <c r="A459" s="76"/>
      <c r="B459" s="76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spans="1:26" ht="15.75" customHeight="1" x14ac:dyDescent="0.15">
      <c r="A460" s="76"/>
      <c r="B460" s="76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spans="1:26" ht="15.75" customHeight="1" x14ac:dyDescent="0.15">
      <c r="A461" s="76"/>
      <c r="B461" s="76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spans="1:26" ht="15.75" customHeight="1" x14ac:dyDescent="0.15">
      <c r="A462" s="76"/>
      <c r="B462" s="76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spans="1:26" ht="15.75" customHeight="1" x14ac:dyDescent="0.15">
      <c r="A463" s="76"/>
      <c r="B463" s="76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</row>
    <row r="464" spans="1:26" ht="15.75" customHeight="1" x14ac:dyDescent="0.15">
      <c r="A464" s="76"/>
      <c r="B464" s="76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spans="1:26" ht="15.75" customHeight="1" x14ac:dyDescent="0.15">
      <c r="A465" s="76"/>
      <c r="B465" s="76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spans="1:26" ht="15.75" customHeight="1" x14ac:dyDescent="0.15">
      <c r="A466" s="76"/>
      <c r="B466" s="76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spans="1:26" ht="15.75" customHeight="1" x14ac:dyDescent="0.15">
      <c r="A467" s="76"/>
      <c r="B467" s="76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spans="1:26" ht="15.75" customHeight="1" x14ac:dyDescent="0.15">
      <c r="A468" s="76"/>
      <c r="B468" s="76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spans="1:26" ht="15.75" customHeight="1" x14ac:dyDescent="0.15">
      <c r="A469" s="76"/>
      <c r="B469" s="76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spans="1:26" ht="15.75" customHeight="1" x14ac:dyDescent="0.15">
      <c r="A470" s="76"/>
      <c r="B470" s="76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spans="1:26" ht="15.75" customHeight="1" x14ac:dyDescent="0.15">
      <c r="A471" s="76"/>
      <c r="B471" s="76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spans="1:26" ht="15.75" customHeight="1" x14ac:dyDescent="0.15">
      <c r="A472" s="76"/>
      <c r="B472" s="76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spans="1:26" ht="15.75" customHeight="1" x14ac:dyDescent="0.15">
      <c r="A473" s="76"/>
      <c r="B473" s="76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spans="1:26" ht="15.75" customHeight="1" x14ac:dyDescent="0.15">
      <c r="A474" s="76"/>
      <c r="B474" s="76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spans="1:26" ht="15.75" customHeight="1" x14ac:dyDescent="0.15">
      <c r="A475" s="76"/>
      <c r="B475" s="76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spans="1:26" ht="15.75" customHeight="1" x14ac:dyDescent="0.15">
      <c r="A476" s="76"/>
      <c r="B476" s="76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spans="1:26" ht="15.75" customHeight="1" x14ac:dyDescent="0.15">
      <c r="A477" s="76"/>
      <c r="B477" s="76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spans="1:26" ht="15.75" customHeight="1" x14ac:dyDescent="0.15">
      <c r="A478" s="76"/>
      <c r="B478" s="76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spans="1:26" ht="15.75" customHeight="1" x14ac:dyDescent="0.15">
      <c r="A479" s="76"/>
      <c r="B479" s="76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spans="1:26" ht="15.75" customHeight="1" x14ac:dyDescent="0.15">
      <c r="A480" s="76"/>
      <c r="B480" s="76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spans="1:26" ht="15.75" customHeight="1" x14ac:dyDescent="0.15">
      <c r="A481" s="76"/>
      <c r="B481" s="76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spans="1:26" ht="15.75" customHeight="1" x14ac:dyDescent="0.15">
      <c r="A482" s="76"/>
      <c r="B482" s="76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spans="1:26" ht="15.75" customHeight="1" x14ac:dyDescent="0.15">
      <c r="A483" s="76"/>
      <c r="B483" s="76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spans="1:26" ht="15.75" customHeight="1" x14ac:dyDescent="0.15">
      <c r="A484" s="76"/>
      <c r="B484" s="76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</row>
    <row r="485" spans="1:26" ht="15.75" customHeight="1" x14ac:dyDescent="0.15">
      <c r="A485" s="76"/>
      <c r="B485" s="76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spans="1:26" ht="15.75" customHeight="1" x14ac:dyDescent="0.15">
      <c r="A486" s="76"/>
      <c r="B486" s="76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spans="1:26" ht="15.75" customHeight="1" x14ac:dyDescent="0.15">
      <c r="A487" s="76"/>
      <c r="B487" s="76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spans="1:26" ht="15.75" customHeight="1" x14ac:dyDescent="0.15">
      <c r="A488" s="76"/>
      <c r="B488" s="76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spans="1:26" ht="15.75" customHeight="1" x14ac:dyDescent="0.15">
      <c r="A489" s="76"/>
      <c r="B489" s="76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spans="1:26" ht="15.75" customHeight="1" x14ac:dyDescent="0.15">
      <c r="A490" s="76"/>
      <c r="B490" s="76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  <row r="491" spans="1:26" ht="15.75" customHeight="1" x14ac:dyDescent="0.15">
      <c r="A491" s="76"/>
      <c r="B491" s="76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</row>
    <row r="492" spans="1:26" ht="15.75" customHeight="1" x14ac:dyDescent="0.15">
      <c r="A492" s="76"/>
      <c r="B492" s="76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</row>
    <row r="493" spans="1:26" ht="15.75" customHeight="1" x14ac:dyDescent="0.15">
      <c r="A493" s="76"/>
      <c r="B493" s="76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</row>
    <row r="494" spans="1:26" ht="15.75" customHeight="1" x14ac:dyDescent="0.15">
      <c r="A494" s="76"/>
      <c r="B494" s="76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</row>
    <row r="495" spans="1:26" ht="15.75" customHeight="1" x14ac:dyDescent="0.15">
      <c r="A495" s="76"/>
      <c r="B495" s="76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</row>
    <row r="496" spans="1:26" ht="15.75" customHeight="1" x14ac:dyDescent="0.15">
      <c r="A496" s="76"/>
      <c r="B496" s="76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</row>
    <row r="497" spans="1:26" ht="15.75" customHeight="1" x14ac:dyDescent="0.15">
      <c r="A497" s="76"/>
      <c r="B497" s="76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</row>
    <row r="498" spans="1:26" ht="15.75" customHeight="1" x14ac:dyDescent="0.15">
      <c r="A498" s="76"/>
      <c r="B498" s="76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</row>
    <row r="499" spans="1:26" ht="15.75" customHeight="1" x14ac:dyDescent="0.15">
      <c r="A499" s="76"/>
      <c r="B499" s="76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</row>
    <row r="500" spans="1:26" ht="15.75" customHeight="1" x14ac:dyDescent="0.15">
      <c r="A500" s="76"/>
      <c r="B500" s="76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</row>
    <row r="501" spans="1:26" ht="15.75" customHeight="1" x14ac:dyDescent="0.15">
      <c r="A501" s="76"/>
      <c r="B501" s="76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</row>
    <row r="502" spans="1:26" ht="15.75" customHeight="1" x14ac:dyDescent="0.15">
      <c r="A502" s="76"/>
      <c r="B502" s="76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</row>
    <row r="503" spans="1:26" ht="15.75" customHeight="1" x14ac:dyDescent="0.15">
      <c r="A503" s="76"/>
      <c r="B503" s="76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</row>
    <row r="504" spans="1:26" ht="15.75" customHeight="1" x14ac:dyDescent="0.15">
      <c r="A504" s="76"/>
      <c r="B504" s="76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</row>
    <row r="505" spans="1:26" ht="15.75" customHeight="1" x14ac:dyDescent="0.15">
      <c r="A505" s="76"/>
      <c r="B505" s="76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</row>
    <row r="506" spans="1:26" ht="15.75" customHeight="1" x14ac:dyDescent="0.15">
      <c r="A506" s="76"/>
      <c r="B506" s="76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</row>
    <row r="507" spans="1:26" ht="15.75" customHeight="1" x14ac:dyDescent="0.15">
      <c r="A507" s="76"/>
      <c r="B507" s="76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</row>
    <row r="508" spans="1:26" ht="15.75" customHeight="1" x14ac:dyDescent="0.15">
      <c r="A508" s="76"/>
      <c r="B508" s="76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</row>
    <row r="509" spans="1:26" ht="15.75" customHeight="1" x14ac:dyDescent="0.15">
      <c r="A509" s="76"/>
      <c r="B509" s="76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</row>
    <row r="510" spans="1:26" ht="15.75" customHeight="1" x14ac:dyDescent="0.15">
      <c r="A510" s="76"/>
      <c r="B510" s="76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</row>
    <row r="511" spans="1:26" ht="15.75" customHeight="1" x14ac:dyDescent="0.15">
      <c r="A511" s="76"/>
      <c r="B511" s="76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</row>
    <row r="512" spans="1:26" ht="15.75" customHeight="1" x14ac:dyDescent="0.15">
      <c r="A512" s="76"/>
      <c r="B512" s="76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</row>
    <row r="513" spans="1:26" ht="15.75" customHeight="1" x14ac:dyDescent="0.15">
      <c r="A513" s="76"/>
      <c r="B513" s="76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</row>
    <row r="514" spans="1:26" ht="15.75" customHeight="1" x14ac:dyDescent="0.15">
      <c r="A514" s="76"/>
      <c r="B514" s="76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</row>
    <row r="515" spans="1:26" ht="15.75" customHeight="1" x14ac:dyDescent="0.15">
      <c r="A515" s="76"/>
      <c r="B515" s="76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</row>
    <row r="516" spans="1:26" ht="15.75" customHeight="1" x14ac:dyDescent="0.15">
      <c r="A516" s="76"/>
      <c r="B516" s="76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</row>
    <row r="517" spans="1:26" ht="15.75" customHeight="1" x14ac:dyDescent="0.15">
      <c r="A517" s="76"/>
      <c r="B517" s="76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</row>
    <row r="518" spans="1:26" ht="15.75" customHeight="1" x14ac:dyDescent="0.15">
      <c r="A518" s="76"/>
      <c r="B518" s="76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</row>
    <row r="519" spans="1:26" ht="15.75" customHeight="1" x14ac:dyDescent="0.15">
      <c r="A519" s="76"/>
      <c r="B519" s="76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</row>
    <row r="520" spans="1:26" ht="15.75" customHeight="1" x14ac:dyDescent="0.15">
      <c r="A520" s="76"/>
      <c r="B520" s="76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</row>
    <row r="521" spans="1:26" ht="15.75" customHeight="1" x14ac:dyDescent="0.15">
      <c r="A521" s="76"/>
      <c r="B521" s="76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</row>
    <row r="522" spans="1:26" ht="15.75" customHeight="1" x14ac:dyDescent="0.15">
      <c r="A522" s="76"/>
      <c r="B522" s="76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</row>
    <row r="523" spans="1:26" ht="15.75" customHeight="1" x14ac:dyDescent="0.15">
      <c r="A523" s="76"/>
      <c r="B523" s="76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</row>
    <row r="524" spans="1:26" ht="15.75" customHeight="1" x14ac:dyDescent="0.15">
      <c r="A524" s="76"/>
      <c r="B524" s="76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</row>
    <row r="525" spans="1:26" ht="15.75" customHeight="1" x14ac:dyDescent="0.15">
      <c r="A525" s="76"/>
      <c r="B525" s="76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</row>
    <row r="526" spans="1:26" ht="15.75" customHeight="1" x14ac:dyDescent="0.15">
      <c r="A526" s="76"/>
      <c r="B526" s="76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</row>
    <row r="527" spans="1:26" ht="15.75" customHeight="1" x14ac:dyDescent="0.15">
      <c r="A527" s="76"/>
      <c r="B527" s="76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</row>
    <row r="528" spans="1:26" ht="15.75" customHeight="1" x14ac:dyDescent="0.15">
      <c r="A528" s="76"/>
      <c r="B528" s="76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</row>
    <row r="529" spans="1:26" ht="15.75" customHeight="1" x14ac:dyDescent="0.15">
      <c r="A529" s="76"/>
      <c r="B529" s="76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</row>
    <row r="530" spans="1:26" ht="15.75" customHeight="1" x14ac:dyDescent="0.15">
      <c r="A530" s="76"/>
      <c r="B530" s="76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</row>
    <row r="531" spans="1:26" ht="15.75" customHeight="1" x14ac:dyDescent="0.15">
      <c r="A531" s="76"/>
      <c r="B531" s="76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</row>
    <row r="532" spans="1:26" ht="15.75" customHeight="1" x14ac:dyDescent="0.15">
      <c r="A532" s="76"/>
      <c r="B532" s="76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</row>
    <row r="533" spans="1:26" ht="15.75" customHeight="1" x14ac:dyDescent="0.15">
      <c r="A533" s="76"/>
      <c r="B533" s="76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</row>
    <row r="534" spans="1:26" ht="15.75" customHeight="1" x14ac:dyDescent="0.15">
      <c r="A534" s="76"/>
      <c r="B534" s="76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</row>
    <row r="535" spans="1:26" ht="15.75" customHeight="1" x14ac:dyDescent="0.15">
      <c r="A535" s="76"/>
      <c r="B535" s="76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</row>
    <row r="536" spans="1:26" ht="15.75" customHeight="1" x14ac:dyDescent="0.15">
      <c r="A536" s="76"/>
      <c r="B536" s="76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</row>
    <row r="537" spans="1:26" ht="15.75" customHeight="1" x14ac:dyDescent="0.15">
      <c r="A537" s="76"/>
      <c r="B537" s="76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</row>
    <row r="538" spans="1:26" ht="15.75" customHeight="1" x14ac:dyDescent="0.15">
      <c r="A538" s="76"/>
      <c r="B538" s="76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</row>
    <row r="539" spans="1:26" ht="15.75" customHeight="1" x14ac:dyDescent="0.15">
      <c r="A539" s="76"/>
      <c r="B539" s="76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</row>
    <row r="540" spans="1:26" ht="15.75" customHeight="1" x14ac:dyDescent="0.15">
      <c r="A540" s="76"/>
      <c r="B540" s="76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</row>
    <row r="541" spans="1:26" ht="15.75" customHeight="1" x14ac:dyDescent="0.15">
      <c r="A541" s="76"/>
      <c r="B541" s="76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</row>
    <row r="542" spans="1:26" ht="15.75" customHeight="1" x14ac:dyDescent="0.15">
      <c r="A542" s="76"/>
      <c r="B542" s="76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</row>
    <row r="543" spans="1:26" ht="15.75" customHeight="1" x14ac:dyDescent="0.15">
      <c r="A543" s="76"/>
      <c r="B543" s="76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</row>
    <row r="544" spans="1:26" ht="15.75" customHeight="1" x14ac:dyDescent="0.15">
      <c r="A544" s="76"/>
      <c r="B544" s="76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</row>
    <row r="545" spans="1:26" ht="15.75" customHeight="1" x14ac:dyDescent="0.15">
      <c r="A545" s="76"/>
      <c r="B545" s="76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</row>
    <row r="546" spans="1:26" ht="15.75" customHeight="1" x14ac:dyDescent="0.15">
      <c r="A546" s="76"/>
      <c r="B546" s="76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</row>
    <row r="547" spans="1:26" ht="15.75" customHeight="1" x14ac:dyDescent="0.15">
      <c r="A547" s="76"/>
      <c r="B547" s="76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</row>
    <row r="548" spans="1:26" ht="15.75" customHeight="1" x14ac:dyDescent="0.15">
      <c r="A548" s="76"/>
      <c r="B548" s="76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</row>
    <row r="549" spans="1:26" ht="15.75" customHeight="1" x14ac:dyDescent="0.15">
      <c r="A549" s="76"/>
      <c r="B549" s="76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</row>
    <row r="550" spans="1:26" ht="15.75" customHeight="1" x14ac:dyDescent="0.15">
      <c r="A550" s="76"/>
      <c r="B550" s="76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</row>
    <row r="551" spans="1:26" ht="15.75" customHeight="1" x14ac:dyDescent="0.15">
      <c r="A551" s="76"/>
      <c r="B551" s="76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</row>
    <row r="552" spans="1:26" ht="15.75" customHeight="1" x14ac:dyDescent="0.15">
      <c r="A552" s="76"/>
      <c r="B552" s="76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</row>
    <row r="553" spans="1:26" ht="15.75" customHeight="1" x14ac:dyDescent="0.15">
      <c r="A553" s="76"/>
      <c r="B553" s="76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</row>
    <row r="554" spans="1:26" ht="15.75" customHeight="1" x14ac:dyDescent="0.15">
      <c r="A554" s="76"/>
      <c r="B554" s="76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</row>
    <row r="555" spans="1:26" ht="15.75" customHeight="1" x14ac:dyDescent="0.15">
      <c r="A555" s="76"/>
      <c r="B555" s="76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</row>
    <row r="556" spans="1:26" ht="15.75" customHeight="1" x14ac:dyDescent="0.15">
      <c r="A556" s="76"/>
      <c r="B556" s="76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</row>
    <row r="557" spans="1:26" ht="15.75" customHeight="1" x14ac:dyDescent="0.15">
      <c r="A557" s="76"/>
      <c r="B557" s="76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</row>
    <row r="558" spans="1:26" ht="15.75" customHeight="1" x14ac:dyDescent="0.15">
      <c r="A558" s="76"/>
      <c r="B558" s="76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</row>
    <row r="559" spans="1:26" ht="15.75" customHeight="1" x14ac:dyDescent="0.15">
      <c r="A559" s="76"/>
      <c r="B559" s="76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</row>
    <row r="560" spans="1:26" ht="15.75" customHeight="1" x14ac:dyDescent="0.15">
      <c r="A560" s="76"/>
      <c r="B560" s="76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</row>
    <row r="561" spans="1:26" ht="15.75" customHeight="1" x14ac:dyDescent="0.15">
      <c r="A561" s="76"/>
      <c r="B561" s="76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</row>
    <row r="562" spans="1:26" ht="15.75" customHeight="1" x14ac:dyDescent="0.15">
      <c r="A562" s="76"/>
      <c r="B562" s="76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</row>
    <row r="563" spans="1:26" ht="15.75" customHeight="1" x14ac:dyDescent="0.15">
      <c r="A563" s="76"/>
      <c r="B563" s="76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</row>
    <row r="564" spans="1:26" ht="15.75" customHeight="1" x14ac:dyDescent="0.15">
      <c r="A564" s="76"/>
      <c r="B564" s="76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</row>
    <row r="565" spans="1:26" ht="15.75" customHeight="1" x14ac:dyDescent="0.15">
      <c r="A565" s="76"/>
      <c r="B565" s="76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</row>
    <row r="566" spans="1:26" ht="15.75" customHeight="1" x14ac:dyDescent="0.15">
      <c r="A566" s="76"/>
      <c r="B566" s="76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</row>
    <row r="567" spans="1:26" ht="15.75" customHeight="1" x14ac:dyDescent="0.15">
      <c r="A567" s="76"/>
      <c r="B567" s="76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</row>
    <row r="568" spans="1:26" ht="15.75" customHeight="1" x14ac:dyDescent="0.15">
      <c r="A568" s="76"/>
      <c r="B568" s="76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</row>
    <row r="569" spans="1:26" ht="15.75" customHeight="1" x14ac:dyDescent="0.15">
      <c r="A569" s="76"/>
      <c r="B569" s="76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</row>
    <row r="570" spans="1:26" ht="15.75" customHeight="1" x14ac:dyDescent="0.15">
      <c r="A570" s="76"/>
      <c r="B570" s="76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</row>
    <row r="571" spans="1:26" ht="15.75" customHeight="1" x14ac:dyDescent="0.15">
      <c r="A571" s="76"/>
      <c r="B571" s="76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</row>
    <row r="572" spans="1:26" ht="15.75" customHeight="1" x14ac:dyDescent="0.15">
      <c r="A572" s="76"/>
      <c r="B572" s="76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</row>
    <row r="573" spans="1:26" ht="15.75" customHeight="1" x14ac:dyDescent="0.15">
      <c r="A573" s="76"/>
      <c r="B573" s="76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</row>
    <row r="574" spans="1:26" ht="15.75" customHeight="1" x14ac:dyDescent="0.15">
      <c r="A574" s="76"/>
      <c r="B574" s="76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</row>
    <row r="575" spans="1:26" ht="15.75" customHeight="1" x14ac:dyDescent="0.15">
      <c r="A575" s="76"/>
      <c r="B575" s="76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</row>
    <row r="576" spans="1:26" ht="15.75" customHeight="1" x14ac:dyDescent="0.15">
      <c r="A576" s="76"/>
      <c r="B576" s="76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</row>
    <row r="577" spans="1:26" ht="15.75" customHeight="1" x14ac:dyDescent="0.15">
      <c r="A577" s="76"/>
      <c r="B577" s="76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</row>
    <row r="578" spans="1:26" ht="15.75" customHeight="1" x14ac:dyDescent="0.15">
      <c r="A578" s="76"/>
      <c r="B578" s="76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</row>
    <row r="579" spans="1:26" ht="15.75" customHeight="1" x14ac:dyDescent="0.15">
      <c r="A579" s="76"/>
      <c r="B579" s="76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</row>
    <row r="580" spans="1:26" ht="15.75" customHeight="1" x14ac:dyDescent="0.15">
      <c r="A580" s="76"/>
      <c r="B580" s="76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</row>
    <row r="581" spans="1:26" ht="15.75" customHeight="1" x14ac:dyDescent="0.15">
      <c r="A581" s="76"/>
      <c r="B581" s="76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</row>
    <row r="582" spans="1:26" ht="15.75" customHeight="1" x14ac:dyDescent="0.15">
      <c r="A582" s="76"/>
      <c r="B582" s="76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</row>
    <row r="583" spans="1:26" ht="15.75" customHeight="1" x14ac:dyDescent="0.15">
      <c r="A583" s="76"/>
      <c r="B583" s="76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</row>
    <row r="584" spans="1:26" ht="15.75" customHeight="1" x14ac:dyDescent="0.15">
      <c r="A584" s="76"/>
      <c r="B584" s="76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</row>
    <row r="585" spans="1:26" ht="15.75" customHeight="1" x14ac:dyDescent="0.15">
      <c r="A585" s="76"/>
      <c r="B585" s="76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</row>
    <row r="586" spans="1:26" ht="15.75" customHeight="1" x14ac:dyDescent="0.15">
      <c r="A586" s="76"/>
      <c r="B586" s="76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</row>
    <row r="587" spans="1:26" ht="15.75" customHeight="1" x14ac:dyDescent="0.15">
      <c r="A587" s="76"/>
      <c r="B587" s="76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</row>
    <row r="588" spans="1:26" ht="15.75" customHeight="1" x14ac:dyDescent="0.15">
      <c r="A588" s="76"/>
      <c r="B588" s="76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</row>
    <row r="589" spans="1:26" ht="15.75" customHeight="1" x14ac:dyDescent="0.15">
      <c r="A589" s="76"/>
      <c r="B589" s="76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</row>
    <row r="590" spans="1:26" ht="15.75" customHeight="1" x14ac:dyDescent="0.15">
      <c r="A590" s="76"/>
      <c r="B590" s="76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</row>
    <row r="591" spans="1:26" ht="15.75" customHeight="1" x14ac:dyDescent="0.15">
      <c r="A591" s="76"/>
      <c r="B591" s="76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</row>
    <row r="592" spans="1:26" ht="15.75" customHeight="1" x14ac:dyDescent="0.15">
      <c r="A592" s="76"/>
      <c r="B592" s="76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</row>
    <row r="593" spans="1:26" ht="15.75" customHeight="1" x14ac:dyDescent="0.15">
      <c r="A593" s="76"/>
      <c r="B593" s="76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</row>
    <row r="594" spans="1:26" ht="15.75" customHeight="1" x14ac:dyDescent="0.15">
      <c r="A594" s="76"/>
      <c r="B594" s="76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</row>
    <row r="595" spans="1:26" ht="15.75" customHeight="1" x14ac:dyDescent="0.15">
      <c r="A595" s="76"/>
      <c r="B595" s="76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</row>
    <row r="596" spans="1:26" ht="15.75" customHeight="1" x14ac:dyDescent="0.15">
      <c r="A596" s="76"/>
      <c r="B596" s="76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</row>
    <row r="597" spans="1:26" ht="15.75" customHeight="1" x14ac:dyDescent="0.15">
      <c r="A597" s="76"/>
      <c r="B597" s="76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</row>
    <row r="598" spans="1:26" ht="15.75" customHeight="1" x14ac:dyDescent="0.15">
      <c r="A598" s="76"/>
      <c r="B598" s="76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</row>
    <row r="599" spans="1:26" ht="15.75" customHeight="1" x14ac:dyDescent="0.15">
      <c r="A599" s="76"/>
      <c r="B599" s="76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</row>
    <row r="600" spans="1:26" ht="15.75" customHeight="1" x14ac:dyDescent="0.15">
      <c r="A600" s="76"/>
      <c r="B600" s="76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</row>
    <row r="601" spans="1:26" ht="15.75" customHeight="1" x14ac:dyDescent="0.15">
      <c r="A601" s="76"/>
      <c r="B601" s="76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</row>
    <row r="602" spans="1:26" ht="15.75" customHeight="1" x14ac:dyDescent="0.15">
      <c r="A602" s="76"/>
      <c r="B602" s="76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</row>
    <row r="603" spans="1:26" ht="15.75" customHeight="1" x14ac:dyDescent="0.15">
      <c r="A603" s="76"/>
      <c r="B603" s="76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</row>
    <row r="604" spans="1:26" ht="15.75" customHeight="1" x14ac:dyDescent="0.15">
      <c r="A604" s="76"/>
      <c r="B604" s="76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</row>
    <row r="605" spans="1:26" ht="15.75" customHeight="1" x14ac:dyDescent="0.15">
      <c r="A605" s="76"/>
      <c r="B605" s="76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</row>
    <row r="606" spans="1:26" ht="15.75" customHeight="1" x14ac:dyDescent="0.15">
      <c r="A606" s="76"/>
      <c r="B606" s="76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</row>
    <row r="607" spans="1:26" ht="15.75" customHeight="1" x14ac:dyDescent="0.15">
      <c r="A607" s="76"/>
      <c r="B607" s="76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</row>
    <row r="608" spans="1:26" ht="15.75" customHeight="1" x14ac:dyDescent="0.15">
      <c r="A608" s="76"/>
      <c r="B608" s="76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</row>
    <row r="609" spans="1:26" ht="15.75" customHeight="1" x14ac:dyDescent="0.15">
      <c r="A609" s="76"/>
      <c r="B609" s="76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</row>
    <row r="610" spans="1:26" ht="15.75" customHeight="1" x14ac:dyDescent="0.15">
      <c r="A610" s="76"/>
      <c r="B610" s="76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</row>
    <row r="611" spans="1:26" ht="15.75" customHeight="1" x14ac:dyDescent="0.15">
      <c r="A611" s="76"/>
      <c r="B611" s="76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</row>
    <row r="612" spans="1:26" ht="15.75" customHeight="1" x14ac:dyDescent="0.15">
      <c r="A612" s="76"/>
      <c r="B612" s="76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</row>
    <row r="613" spans="1:26" ht="15.75" customHeight="1" x14ac:dyDescent="0.15">
      <c r="A613" s="76"/>
      <c r="B613" s="76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</row>
    <row r="614" spans="1:26" ht="15.75" customHeight="1" x14ac:dyDescent="0.15">
      <c r="A614" s="76"/>
      <c r="B614" s="76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</row>
    <row r="615" spans="1:26" ht="15.75" customHeight="1" x14ac:dyDescent="0.15">
      <c r="A615" s="76"/>
      <c r="B615" s="76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</row>
    <row r="616" spans="1:26" ht="15.75" customHeight="1" x14ac:dyDescent="0.15">
      <c r="A616" s="76"/>
      <c r="B616" s="76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</row>
    <row r="617" spans="1:26" ht="15.75" customHeight="1" x14ac:dyDescent="0.15">
      <c r="A617" s="76"/>
      <c r="B617" s="76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</row>
    <row r="618" spans="1:26" ht="15.75" customHeight="1" x14ac:dyDescent="0.15">
      <c r="A618" s="76"/>
      <c r="B618" s="76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</row>
    <row r="619" spans="1:26" ht="15.75" customHeight="1" x14ac:dyDescent="0.15">
      <c r="A619" s="76"/>
      <c r="B619" s="76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</row>
    <row r="620" spans="1:26" ht="15.75" customHeight="1" x14ac:dyDescent="0.15">
      <c r="A620" s="76"/>
      <c r="B620" s="76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</row>
    <row r="621" spans="1:26" ht="15.75" customHeight="1" x14ac:dyDescent="0.15">
      <c r="A621" s="76"/>
      <c r="B621" s="76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</row>
    <row r="622" spans="1:26" ht="15.75" customHeight="1" x14ac:dyDescent="0.15">
      <c r="A622" s="76"/>
      <c r="B622" s="76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</row>
    <row r="623" spans="1:26" ht="15.75" customHeight="1" x14ac:dyDescent="0.15">
      <c r="A623" s="76"/>
      <c r="B623" s="76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</row>
    <row r="624" spans="1:26" ht="15.75" customHeight="1" x14ac:dyDescent="0.15">
      <c r="A624" s="76"/>
      <c r="B624" s="76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</row>
    <row r="625" spans="1:26" ht="15.75" customHeight="1" x14ac:dyDescent="0.15">
      <c r="A625" s="76"/>
      <c r="B625" s="76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</row>
    <row r="626" spans="1:26" ht="15.75" customHeight="1" x14ac:dyDescent="0.15">
      <c r="A626" s="76"/>
      <c r="B626" s="76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</row>
    <row r="627" spans="1:26" ht="15.75" customHeight="1" x14ac:dyDescent="0.15">
      <c r="A627" s="76"/>
      <c r="B627" s="76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</row>
    <row r="628" spans="1:26" ht="15.75" customHeight="1" x14ac:dyDescent="0.15">
      <c r="A628" s="76"/>
      <c r="B628" s="76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</row>
    <row r="629" spans="1:26" ht="15.75" customHeight="1" x14ac:dyDescent="0.15">
      <c r="A629" s="76"/>
      <c r="B629" s="76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</row>
    <row r="630" spans="1:26" ht="15.75" customHeight="1" x14ac:dyDescent="0.15">
      <c r="A630" s="76"/>
      <c r="B630" s="76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</row>
    <row r="631" spans="1:26" ht="15.75" customHeight="1" x14ac:dyDescent="0.15">
      <c r="A631" s="76"/>
      <c r="B631" s="76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</row>
    <row r="632" spans="1:26" ht="15.75" customHeight="1" x14ac:dyDescent="0.15">
      <c r="A632" s="76"/>
      <c r="B632" s="76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</row>
    <row r="633" spans="1:26" ht="15.75" customHeight="1" x14ac:dyDescent="0.15">
      <c r="A633" s="76"/>
      <c r="B633" s="76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</row>
    <row r="634" spans="1:26" ht="15.75" customHeight="1" x14ac:dyDescent="0.15">
      <c r="A634" s="76"/>
      <c r="B634" s="76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</row>
    <row r="635" spans="1:26" ht="15.75" customHeight="1" x14ac:dyDescent="0.15">
      <c r="A635" s="76"/>
      <c r="B635" s="76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</row>
    <row r="636" spans="1:26" ht="15.75" customHeight="1" x14ac:dyDescent="0.15">
      <c r="A636" s="76"/>
      <c r="B636" s="76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</row>
    <row r="637" spans="1:26" ht="15.75" customHeight="1" x14ac:dyDescent="0.15">
      <c r="A637" s="76"/>
      <c r="B637" s="76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</row>
    <row r="638" spans="1:26" ht="15.75" customHeight="1" x14ac:dyDescent="0.15">
      <c r="A638" s="76"/>
      <c r="B638" s="76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</row>
    <row r="639" spans="1:26" ht="15.75" customHeight="1" x14ac:dyDescent="0.15">
      <c r="A639" s="76"/>
      <c r="B639" s="76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</row>
    <row r="640" spans="1:26" ht="15.75" customHeight="1" x14ac:dyDescent="0.15">
      <c r="A640" s="76"/>
      <c r="B640" s="76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</row>
    <row r="641" spans="1:26" ht="15.75" customHeight="1" x14ac:dyDescent="0.15">
      <c r="A641" s="76"/>
      <c r="B641" s="76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</row>
    <row r="642" spans="1:26" ht="15.75" customHeight="1" x14ac:dyDescent="0.15">
      <c r="A642" s="76"/>
      <c r="B642" s="76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</row>
    <row r="643" spans="1:26" ht="15.75" customHeight="1" x14ac:dyDescent="0.15">
      <c r="A643" s="76"/>
      <c r="B643" s="76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</row>
    <row r="644" spans="1:26" ht="15.75" customHeight="1" x14ac:dyDescent="0.15">
      <c r="A644" s="76"/>
      <c r="B644" s="76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</row>
    <row r="645" spans="1:26" ht="15.75" customHeight="1" x14ac:dyDescent="0.15">
      <c r="A645" s="76"/>
      <c r="B645" s="76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</row>
    <row r="646" spans="1:26" ht="15.75" customHeight="1" x14ac:dyDescent="0.15">
      <c r="A646" s="76"/>
      <c r="B646" s="76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</row>
    <row r="647" spans="1:26" ht="15.75" customHeight="1" x14ac:dyDescent="0.15">
      <c r="A647" s="76"/>
      <c r="B647" s="76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</row>
    <row r="648" spans="1:26" ht="15.75" customHeight="1" x14ac:dyDescent="0.15">
      <c r="A648" s="76"/>
      <c r="B648" s="76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</row>
    <row r="649" spans="1:26" ht="15.75" customHeight="1" x14ac:dyDescent="0.15">
      <c r="A649" s="76"/>
      <c r="B649" s="76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</row>
    <row r="650" spans="1:26" ht="15.75" customHeight="1" x14ac:dyDescent="0.15">
      <c r="A650" s="76"/>
      <c r="B650" s="76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</row>
    <row r="651" spans="1:26" ht="15.75" customHeight="1" x14ac:dyDescent="0.15">
      <c r="A651" s="76"/>
      <c r="B651" s="76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</row>
    <row r="652" spans="1:26" ht="15.75" customHeight="1" x14ac:dyDescent="0.15">
      <c r="A652" s="76"/>
      <c r="B652" s="76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</row>
    <row r="653" spans="1:26" ht="15.75" customHeight="1" x14ac:dyDescent="0.15">
      <c r="A653" s="76"/>
      <c r="B653" s="76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</row>
    <row r="654" spans="1:26" ht="15.75" customHeight="1" x14ac:dyDescent="0.15">
      <c r="A654" s="76"/>
      <c r="B654" s="76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</row>
    <row r="655" spans="1:26" ht="15.75" customHeight="1" x14ac:dyDescent="0.15">
      <c r="A655" s="76"/>
      <c r="B655" s="76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</row>
    <row r="656" spans="1:26" ht="15.75" customHeight="1" x14ac:dyDescent="0.15">
      <c r="A656" s="76"/>
      <c r="B656" s="76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</row>
    <row r="657" spans="1:26" ht="15.75" customHeight="1" x14ac:dyDescent="0.15">
      <c r="A657" s="76"/>
      <c r="B657" s="76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</row>
    <row r="658" spans="1:26" ht="15.75" customHeight="1" x14ac:dyDescent="0.15">
      <c r="A658" s="76"/>
      <c r="B658" s="76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</row>
    <row r="659" spans="1:26" ht="15.75" customHeight="1" x14ac:dyDescent="0.15">
      <c r="A659" s="76"/>
      <c r="B659" s="76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</row>
    <row r="660" spans="1:26" ht="15.75" customHeight="1" x14ac:dyDescent="0.15">
      <c r="A660" s="76"/>
      <c r="B660" s="76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</row>
    <row r="661" spans="1:26" ht="15.75" customHeight="1" x14ac:dyDescent="0.15">
      <c r="A661" s="76"/>
      <c r="B661" s="76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</row>
    <row r="662" spans="1:26" ht="15.75" customHeight="1" x14ac:dyDescent="0.15">
      <c r="A662" s="76"/>
      <c r="B662" s="76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</row>
    <row r="663" spans="1:26" ht="15.75" customHeight="1" x14ac:dyDescent="0.15">
      <c r="A663" s="76"/>
      <c r="B663" s="76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</row>
    <row r="664" spans="1:26" ht="15.75" customHeight="1" x14ac:dyDescent="0.15">
      <c r="A664" s="76"/>
      <c r="B664" s="76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</row>
    <row r="665" spans="1:26" ht="15.75" customHeight="1" x14ac:dyDescent="0.15">
      <c r="A665" s="76"/>
      <c r="B665" s="76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</row>
    <row r="666" spans="1:26" ht="15.75" customHeight="1" x14ac:dyDescent="0.15">
      <c r="A666" s="76"/>
      <c r="B666" s="76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</row>
    <row r="667" spans="1:26" ht="15.75" customHeight="1" x14ac:dyDescent="0.15">
      <c r="A667" s="76"/>
      <c r="B667" s="76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</row>
    <row r="668" spans="1:26" ht="15.75" customHeight="1" x14ac:dyDescent="0.15">
      <c r="A668" s="76"/>
      <c r="B668" s="76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</row>
    <row r="669" spans="1:26" ht="15.75" customHeight="1" x14ac:dyDescent="0.15">
      <c r="A669" s="76"/>
      <c r="B669" s="76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</row>
    <row r="670" spans="1:26" ht="15.75" customHeight="1" x14ac:dyDescent="0.15">
      <c r="A670" s="76"/>
      <c r="B670" s="76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</row>
    <row r="671" spans="1:26" ht="15.75" customHeight="1" x14ac:dyDescent="0.15">
      <c r="A671" s="76"/>
      <c r="B671" s="76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</row>
    <row r="672" spans="1:26" ht="15.75" customHeight="1" x14ac:dyDescent="0.15">
      <c r="A672" s="76"/>
      <c r="B672" s="76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</row>
    <row r="673" spans="1:26" ht="15.75" customHeight="1" x14ac:dyDescent="0.15">
      <c r="A673" s="76"/>
      <c r="B673" s="76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</row>
    <row r="674" spans="1:26" ht="15.75" customHeight="1" x14ac:dyDescent="0.15">
      <c r="A674" s="76"/>
      <c r="B674" s="76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</row>
    <row r="675" spans="1:26" ht="15.75" customHeight="1" x14ac:dyDescent="0.15">
      <c r="A675" s="76"/>
      <c r="B675" s="76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</row>
    <row r="676" spans="1:26" ht="15.75" customHeight="1" x14ac:dyDescent="0.15">
      <c r="A676" s="76"/>
      <c r="B676" s="76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</row>
    <row r="677" spans="1:26" ht="15.75" customHeight="1" x14ac:dyDescent="0.15">
      <c r="A677" s="76"/>
      <c r="B677" s="76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</row>
    <row r="678" spans="1:26" ht="15.75" customHeight="1" x14ac:dyDescent="0.15">
      <c r="A678" s="76"/>
      <c r="B678" s="76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</row>
    <row r="679" spans="1:26" ht="15.75" customHeight="1" x14ac:dyDescent="0.15">
      <c r="A679" s="76"/>
      <c r="B679" s="76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</row>
    <row r="680" spans="1:26" ht="15.75" customHeight="1" x14ac:dyDescent="0.15">
      <c r="A680" s="76"/>
      <c r="B680" s="76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</row>
    <row r="681" spans="1:26" ht="15.75" customHeight="1" x14ac:dyDescent="0.15">
      <c r="A681" s="76"/>
      <c r="B681" s="76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</row>
    <row r="682" spans="1:26" ht="15.75" customHeight="1" x14ac:dyDescent="0.15">
      <c r="A682" s="76"/>
      <c r="B682" s="76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</row>
    <row r="683" spans="1:26" ht="15.75" customHeight="1" x14ac:dyDescent="0.15">
      <c r="A683" s="76"/>
      <c r="B683" s="76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</row>
    <row r="684" spans="1:26" ht="15.75" customHeight="1" x14ac:dyDescent="0.15">
      <c r="A684" s="76"/>
      <c r="B684" s="76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</row>
    <row r="685" spans="1:26" ht="15.75" customHeight="1" x14ac:dyDescent="0.15">
      <c r="A685" s="76"/>
      <c r="B685" s="76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</row>
    <row r="686" spans="1:26" ht="15.75" customHeight="1" x14ac:dyDescent="0.15">
      <c r="A686" s="76"/>
      <c r="B686" s="76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</row>
    <row r="687" spans="1:26" ht="15.75" customHeight="1" x14ac:dyDescent="0.15">
      <c r="A687" s="76"/>
      <c r="B687" s="76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</row>
    <row r="688" spans="1:26" ht="15.75" customHeight="1" x14ac:dyDescent="0.15">
      <c r="A688" s="76"/>
      <c r="B688" s="76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</row>
    <row r="689" spans="1:26" ht="15.75" customHeight="1" x14ac:dyDescent="0.15">
      <c r="A689" s="76"/>
      <c r="B689" s="76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</row>
    <row r="690" spans="1:26" ht="15.75" customHeight="1" x14ac:dyDescent="0.15">
      <c r="A690" s="76"/>
      <c r="B690" s="76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</row>
    <row r="691" spans="1:26" ht="15.75" customHeight="1" x14ac:dyDescent="0.15">
      <c r="A691" s="76"/>
      <c r="B691" s="76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</row>
    <row r="692" spans="1:26" ht="15.75" customHeight="1" x14ac:dyDescent="0.15">
      <c r="A692" s="76"/>
      <c r="B692" s="76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</row>
    <row r="693" spans="1:26" ht="15.75" customHeight="1" x14ac:dyDescent="0.15">
      <c r="A693" s="76"/>
      <c r="B693" s="76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</row>
    <row r="694" spans="1:26" ht="15.75" customHeight="1" x14ac:dyDescent="0.15">
      <c r="A694" s="76"/>
      <c r="B694" s="76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</row>
    <row r="695" spans="1:26" ht="15.75" customHeight="1" x14ac:dyDescent="0.15">
      <c r="A695" s="76"/>
      <c r="B695" s="76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</row>
    <row r="696" spans="1:26" ht="15.75" customHeight="1" x14ac:dyDescent="0.15">
      <c r="A696" s="76"/>
      <c r="B696" s="76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</row>
    <row r="697" spans="1:26" ht="15.75" customHeight="1" x14ac:dyDescent="0.15">
      <c r="A697" s="76"/>
      <c r="B697" s="76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</row>
    <row r="698" spans="1:26" ht="15.75" customHeight="1" x14ac:dyDescent="0.15">
      <c r="A698" s="76"/>
      <c r="B698" s="76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</row>
    <row r="699" spans="1:26" ht="15.75" customHeight="1" x14ac:dyDescent="0.15">
      <c r="A699" s="76"/>
      <c r="B699" s="76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</row>
    <row r="700" spans="1:26" ht="15.75" customHeight="1" x14ac:dyDescent="0.15">
      <c r="A700" s="76"/>
      <c r="B700" s="76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</row>
    <row r="701" spans="1:26" ht="15.75" customHeight="1" x14ac:dyDescent="0.15">
      <c r="A701" s="76"/>
      <c r="B701" s="76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</row>
    <row r="702" spans="1:26" ht="15.75" customHeight="1" x14ac:dyDescent="0.15">
      <c r="A702" s="76"/>
      <c r="B702" s="76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</row>
    <row r="703" spans="1:26" ht="15.75" customHeight="1" x14ac:dyDescent="0.15">
      <c r="A703" s="76"/>
      <c r="B703" s="76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</row>
    <row r="704" spans="1:26" ht="15.75" customHeight="1" x14ac:dyDescent="0.15">
      <c r="A704" s="76"/>
      <c r="B704" s="76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</row>
    <row r="705" spans="1:26" ht="15.75" customHeight="1" x14ac:dyDescent="0.15">
      <c r="A705" s="76"/>
      <c r="B705" s="76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</row>
    <row r="706" spans="1:26" ht="15.75" customHeight="1" x14ac:dyDescent="0.15">
      <c r="A706" s="76"/>
      <c r="B706" s="76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</row>
    <row r="707" spans="1:26" ht="15.75" customHeight="1" x14ac:dyDescent="0.15">
      <c r="A707" s="76"/>
      <c r="B707" s="76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</row>
    <row r="708" spans="1:26" ht="15.75" customHeight="1" x14ac:dyDescent="0.15">
      <c r="A708" s="76"/>
      <c r="B708" s="76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</row>
    <row r="709" spans="1:26" ht="15.75" customHeight="1" x14ac:dyDescent="0.15">
      <c r="A709" s="76"/>
      <c r="B709" s="76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</row>
    <row r="710" spans="1:26" ht="15.75" customHeight="1" x14ac:dyDescent="0.15">
      <c r="A710" s="76"/>
      <c r="B710" s="76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</row>
    <row r="711" spans="1:26" ht="15.75" customHeight="1" x14ac:dyDescent="0.15">
      <c r="A711" s="76"/>
      <c r="B711" s="76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</row>
    <row r="712" spans="1:26" ht="15.75" customHeight="1" x14ac:dyDescent="0.15">
      <c r="A712" s="76"/>
      <c r="B712" s="76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</row>
    <row r="713" spans="1:26" ht="15.75" customHeight="1" x14ac:dyDescent="0.15">
      <c r="A713" s="76"/>
      <c r="B713" s="76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</row>
    <row r="714" spans="1:26" ht="15.75" customHeight="1" x14ac:dyDescent="0.15">
      <c r="A714" s="76"/>
      <c r="B714" s="76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</row>
    <row r="715" spans="1:26" ht="15.75" customHeight="1" x14ac:dyDescent="0.15">
      <c r="A715" s="76"/>
      <c r="B715" s="76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</row>
    <row r="716" spans="1:26" ht="15.75" customHeight="1" x14ac:dyDescent="0.15">
      <c r="A716" s="76"/>
      <c r="B716" s="76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</row>
    <row r="717" spans="1:26" ht="15.75" customHeight="1" x14ac:dyDescent="0.15">
      <c r="A717" s="76"/>
      <c r="B717" s="76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</row>
    <row r="718" spans="1:26" ht="15.75" customHeight="1" x14ac:dyDescent="0.15">
      <c r="A718" s="76"/>
      <c r="B718" s="76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</row>
    <row r="719" spans="1:26" ht="15.75" customHeight="1" x14ac:dyDescent="0.15">
      <c r="A719" s="76"/>
      <c r="B719" s="76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</row>
    <row r="720" spans="1:26" ht="15.75" customHeight="1" x14ac:dyDescent="0.15">
      <c r="A720" s="76"/>
      <c r="B720" s="76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</row>
    <row r="721" spans="1:26" ht="15.75" customHeight="1" x14ac:dyDescent="0.15">
      <c r="A721" s="76"/>
      <c r="B721" s="76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</row>
    <row r="722" spans="1:26" ht="15.75" customHeight="1" x14ac:dyDescent="0.15">
      <c r="A722" s="76"/>
      <c r="B722" s="76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</row>
    <row r="723" spans="1:26" ht="15.75" customHeight="1" x14ac:dyDescent="0.15">
      <c r="A723" s="76"/>
      <c r="B723" s="76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</row>
    <row r="724" spans="1:26" ht="15.75" customHeight="1" x14ac:dyDescent="0.15">
      <c r="A724" s="76"/>
      <c r="B724" s="76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</row>
    <row r="725" spans="1:26" ht="15.75" customHeight="1" x14ac:dyDescent="0.15">
      <c r="A725" s="76"/>
      <c r="B725" s="76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</row>
    <row r="726" spans="1:26" ht="15.75" customHeight="1" x14ac:dyDescent="0.15">
      <c r="A726" s="76"/>
      <c r="B726" s="76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</row>
    <row r="727" spans="1:26" ht="15.75" customHeight="1" x14ac:dyDescent="0.15">
      <c r="A727" s="76"/>
      <c r="B727" s="76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</row>
    <row r="728" spans="1:26" ht="15.75" customHeight="1" x14ac:dyDescent="0.15">
      <c r="A728" s="76"/>
      <c r="B728" s="76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</row>
    <row r="729" spans="1:26" ht="15.75" customHeight="1" x14ac:dyDescent="0.15">
      <c r="A729" s="76"/>
      <c r="B729" s="76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</row>
    <row r="730" spans="1:26" ht="15.75" customHeight="1" x14ac:dyDescent="0.15">
      <c r="A730" s="76"/>
      <c r="B730" s="76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</row>
    <row r="731" spans="1:26" ht="15.75" customHeight="1" x14ac:dyDescent="0.15">
      <c r="A731" s="76"/>
      <c r="B731" s="76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</row>
    <row r="732" spans="1:26" ht="15.75" customHeight="1" x14ac:dyDescent="0.15">
      <c r="A732" s="76"/>
      <c r="B732" s="76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</row>
    <row r="733" spans="1:26" ht="15.75" customHeight="1" x14ac:dyDescent="0.15">
      <c r="A733" s="76"/>
      <c r="B733" s="76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</row>
    <row r="734" spans="1:26" ht="15.75" customHeight="1" x14ac:dyDescent="0.15">
      <c r="A734" s="76"/>
      <c r="B734" s="76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</row>
    <row r="735" spans="1:26" ht="15.75" customHeight="1" x14ac:dyDescent="0.15">
      <c r="A735" s="76"/>
      <c r="B735" s="76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</row>
    <row r="736" spans="1:26" ht="15.75" customHeight="1" x14ac:dyDescent="0.15">
      <c r="A736" s="76"/>
      <c r="B736" s="76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</row>
    <row r="737" spans="1:26" ht="15.75" customHeight="1" x14ac:dyDescent="0.15">
      <c r="A737" s="76"/>
      <c r="B737" s="76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</row>
    <row r="738" spans="1:26" ht="15.75" customHeight="1" x14ac:dyDescent="0.15">
      <c r="A738" s="76"/>
      <c r="B738" s="76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</row>
    <row r="739" spans="1:26" ht="15.75" customHeight="1" x14ac:dyDescent="0.15">
      <c r="A739" s="76"/>
      <c r="B739" s="76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</row>
    <row r="740" spans="1:26" ht="15.75" customHeight="1" x14ac:dyDescent="0.15">
      <c r="A740" s="76"/>
      <c r="B740" s="76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</row>
    <row r="741" spans="1:26" ht="15.75" customHeight="1" x14ac:dyDescent="0.15">
      <c r="A741" s="76"/>
      <c r="B741" s="76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</row>
    <row r="742" spans="1:26" ht="15.75" customHeight="1" x14ac:dyDescent="0.15">
      <c r="A742" s="76"/>
      <c r="B742" s="76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</row>
    <row r="743" spans="1:26" ht="15.75" customHeight="1" x14ac:dyDescent="0.15">
      <c r="A743" s="76"/>
      <c r="B743" s="76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</row>
    <row r="744" spans="1:26" ht="15.75" customHeight="1" x14ac:dyDescent="0.15">
      <c r="A744" s="76"/>
      <c r="B744" s="76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</row>
    <row r="745" spans="1:26" ht="15.75" customHeight="1" x14ac:dyDescent="0.15">
      <c r="A745" s="76"/>
      <c r="B745" s="76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</row>
    <row r="746" spans="1:26" ht="15.75" customHeight="1" x14ac:dyDescent="0.15">
      <c r="A746" s="76"/>
      <c r="B746" s="76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</row>
    <row r="747" spans="1:26" ht="15.75" customHeight="1" x14ac:dyDescent="0.15">
      <c r="A747" s="76"/>
      <c r="B747" s="76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</row>
    <row r="748" spans="1:26" ht="15.75" customHeight="1" x14ac:dyDescent="0.15">
      <c r="A748" s="76"/>
      <c r="B748" s="76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</row>
    <row r="749" spans="1:26" ht="15.75" customHeight="1" x14ac:dyDescent="0.15">
      <c r="A749" s="76"/>
      <c r="B749" s="76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</row>
    <row r="750" spans="1:26" ht="15.75" customHeight="1" x14ac:dyDescent="0.15">
      <c r="A750" s="76"/>
      <c r="B750" s="76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</row>
    <row r="751" spans="1:26" ht="15.75" customHeight="1" x14ac:dyDescent="0.15">
      <c r="A751" s="76"/>
      <c r="B751" s="76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</row>
    <row r="752" spans="1:26" ht="15.75" customHeight="1" x14ac:dyDescent="0.15">
      <c r="A752" s="76"/>
      <c r="B752" s="76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</row>
    <row r="753" spans="1:26" ht="15.75" customHeight="1" x14ac:dyDescent="0.15">
      <c r="A753" s="76"/>
      <c r="B753" s="76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</row>
    <row r="754" spans="1:26" ht="15.75" customHeight="1" x14ac:dyDescent="0.15">
      <c r="A754" s="76"/>
      <c r="B754" s="76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</row>
    <row r="755" spans="1:26" ht="15.75" customHeight="1" x14ac:dyDescent="0.15">
      <c r="A755" s="76"/>
      <c r="B755" s="76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</row>
    <row r="756" spans="1:26" ht="15.75" customHeight="1" x14ac:dyDescent="0.15">
      <c r="A756" s="76"/>
      <c r="B756" s="76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</row>
    <row r="757" spans="1:26" ht="15.75" customHeight="1" x14ac:dyDescent="0.15">
      <c r="A757" s="76"/>
      <c r="B757" s="76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</row>
    <row r="758" spans="1:26" ht="15.75" customHeight="1" x14ac:dyDescent="0.15">
      <c r="A758" s="76"/>
      <c r="B758" s="76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</row>
    <row r="759" spans="1:26" ht="15.75" customHeight="1" x14ac:dyDescent="0.15">
      <c r="A759" s="76"/>
      <c r="B759" s="76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</row>
    <row r="760" spans="1:26" ht="15.75" customHeight="1" x14ac:dyDescent="0.15">
      <c r="A760" s="76"/>
      <c r="B760" s="76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</row>
    <row r="761" spans="1:26" ht="15.75" customHeight="1" x14ac:dyDescent="0.15">
      <c r="A761" s="76"/>
      <c r="B761" s="76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</row>
    <row r="762" spans="1:26" ht="15.75" customHeight="1" x14ac:dyDescent="0.15">
      <c r="A762" s="76"/>
      <c r="B762" s="76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</row>
    <row r="763" spans="1:26" ht="15.75" customHeight="1" x14ac:dyDescent="0.15">
      <c r="A763" s="76"/>
      <c r="B763" s="76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</row>
    <row r="764" spans="1:26" ht="15.75" customHeight="1" x14ac:dyDescent="0.15">
      <c r="A764" s="76"/>
      <c r="B764" s="76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</row>
    <row r="765" spans="1:26" ht="15.75" customHeight="1" x14ac:dyDescent="0.15">
      <c r="A765" s="76"/>
      <c r="B765" s="76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</row>
    <row r="766" spans="1:26" ht="15.75" customHeight="1" x14ac:dyDescent="0.15">
      <c r="A766" s="76"/>
      <c r="B766" s="76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</row>
    <row r="767" spans="1:26" ht="15.75" customHeight="1" x14ac:dyDescent="0.15">
      <c r="A767" s="76"/>
      <c r="B767" s="76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</row>
    <row r="768" spans="1:26" ht="15.75" customHeight="1" x14ac:dyDescent="0.15">
      <c r="A768" s="76"/>
      <c r="B768" s="76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</row>
    <row r="769" spans="1:26" ht="15.75" customHeight="1" x14ac:dyDescent="0.15">
      <c r="A769" s="76"/>
      <c r="B769" s="76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</row>
    <row r="770" spans="1:26" ht="15.75" customHeight="1" x14ac:dyDescent="0.15">
      <c r="A770" s="76"/>
      <c r="B770" s="76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</row>
    <row r="771" spans="1:26" ht="15.75" customHeight="1" x14ac:dyDescent="0.15">
      <c r="A771" s="76"/>
      <c r="B771" s="76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</row>
    <row r="772" spans="1:26" ht="15.75" customHeight="1" x14ac:dyDescent="0.15">
      <c r="A772" s="76"/>
      <c r="B772" s="76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</row>
    <row r="773" spans="1:26" ht="15.75" customHeight="1" x14ac:dyDescent="0.15">
      <c r="A773" s="76"/>
      <c r="B773" s="76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</row>
    <row r="774" spans="1:26" ht="15.75" customHeight="1" x14ac:dyDescent="0.15">
      <c r="A774" s="76"/>
      <c r="B774" s="76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</row>
    <row r="775" spans="1:26" ht="15.75" customHeight="1" x14ac:dyDescent="0.15">
      <c r="A775" s="76"/>
      <c r="B775" s="76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</row>
    <row r="776" spans="1:26" ht="15.75" customHeight="1" x14ac:dyDescent="0.15">
      <c r="A776" s="76"/>
      <c r="B776" s="76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</row>
    <row r="777" spans="1:26" ht="15.75" customHeight="1" x14ac:dyDescent="0.15">
      <c r="A777" s="76"/>
      <c r="B777" s="76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</row>
    <row r="778" spans="1:26" ht="15.75" customHeight="1" x14ac:dyDescent="0.15">
      <c r="A778" s="76"/>
      <c r="B778" s="76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</row>
    <row r="779" spans="1:26" ht="15.75" customHeight="1" x14ac:dyDescent="0.15">
      <c r="A779" s="76"/>
      <c r="B779" s="76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</row>
    <row r="780" spans="1:26" ht="15.75" customHeight="1" x14ac:dyDescent="0.15">
      <c r="A780" s="76"/>
      <c r="B780" s="76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</row>
    <row r="781" spans="1:26" ht="15.75" customHeight="1" x14ac:dyDescent="0.15">
      <c r="A781" s="76"/>
      <c r="B781" s="76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</row>
    <row r="782" spans="1:26" ht="15.75" customHeight="1" x14ac:dyDescent="0.15">
      <c r="A782" s="76"/>
      <c r="B782" s="76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</row>
    <row r="783" spans="1:26" ht="15.75" customHeight="1" x14ac:dyDescent="0.15">
      <c r="A783" s="76"/>
      <c r="B783" s="76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</row>
    <row r="784" spans="1:26" ht="15.75" customHeight="1" x14ac:dyDescent="0.15">
      <c r="A784" s="76"/>
      <c r="B784" s="76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</row>
    <row r="785" spans="1:26" ht="15.75" customHeight="1" x14ac:dyDescent="0.15">
      <c r="A785" s="76"/>
      <c r="B785" s="76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</row>
    <row r="786" spans="1:26" ht="15.75" customHeight="1" x14ac:dyDescent="0.15">
      <c r="A786" s="76"/>
      <c r="B786" s="76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</row>
    <row r="787" spans="1:26" ht="15.75" customHeight="1" x14ac:dyDescent="0.15">
      <c r="A787" s="76"/>
      <c r="B787" s="76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</row>
    <row r="788" spans="1:26" ht="15.75" customHeight="1" x14ac:dyDescent="0.15">
      <c r="A788" s="76"/>
      <c r="B788" s="76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</row>
    <row r="789" spans="1:26" ht="15.75" customHeight="1" x14ac:dyDescent="0.15">
      <c r="A789" s="76"/>
      <c r="B789" s="76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</row>
    <row r="790" spans="1:26" ht="15.75" customHeight="1" x14ac:dyDescent="0.15">
      <c r="A790" s="76"/>
      <c r="B790" s="76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</row>
    <row r="791" spans="1:26" ht="15.75" customHeight="1" x14ac:dyDescent="0.15">
      <c r="A791" s="76"/>
      <c r="B791" s="76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</row>
    <row r="792" spans="1:26" ht="15.75" customHeight="1" x14ac:dyDescent="0.15">
      <c r="A792" s="76"/>
      <c r="B792" s="76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</row>
    <row r="793" spans="1:26" ht="15.75" customHeight="1" x14ac:dyDescent="0.15">
      <c r="A793" s="76"/>
      <c r="B793" s="76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</row>
    <row r="794" spans="1:26" ht="15.75" customHeight="1" x14ac:dyDescent="0.15">
      <c r="A794" s="76"/>
      <c r="B794" s="76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</row>
    <row r="795" spans="1:26" ht="15.75" customHeight="1" x14ac:dyDescent="0.15">
      <c r="A795" s="76"/>
      <c r="B795" s="76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</row>
    <row r="796" spans="1:26" ht="15.75" customHeight="1" x14ac:dyDescent="0.15">
      <c r="A796" s="76"/>
      <c r="B796" s="76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</row>
    <row r="797" spans="1:26" ht="15.75" customHeight="1" x14ac:dyDescent="0.15">
      <c r="A797" s="76"/>
      <c r="B797" s="76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</row>
    <row r="798" spans="1:26" ht="15.75" customHeight="1" x14ac:dyDescent="0.15">
      <c r="A798" s="76"/>
      <c r="B798" s="76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</row>
    <row r="799" spans="1:26" ht="15.75" customHeight="1" x14ac:dyDescent="0.15">
      <c r="A799" s="76"/>
      <c r="B799" s="76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</row>
    <row r="800" spans="1:26" ht="15.75" customHeight="1" x14ac:dyDescent="0.15">
      <c r="A800" s="76"/>
      <c r="B800" s="76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</row>
    <row r="801" spans="1:26" ht="15.75" customHeight="1" x14ac:dyDescent="0.15">
      <c r="A801" s="76"/>
      <c r="B801" s="76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</row>
    <row r="802" spans="1:26" ht="15.75" customHeight="1" x14ac:dyDescent="0.15">
      <c r="A802" s="76"/>
      <c r="B802" s="76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</row>
    <row r="803" spans="1:26" ht="15.75" customHeight="1" x14ac:dyDescent="0.15">
      <c r="A803" s="76"/>
      <c r="B803" s="76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</row>
    <row r="804" spans="1:26" ht="15.75" customHeight="1" x14ac:dyDescent="0.15">
      <c r="A804" s="76"/>
      <c r="B804" s="76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</row>
    <row r="805" spans="1:26" ht="15.75" customHeight="1" x14ac:dyDescent="0.15">
      <c r="A805" s="76"/>
      <c r="B805" s="76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</row>
    <row r="806" spans="1:26" ht="15.75" customHeight="1" x14ac:dyDescent="0.15">
      <c r="A806" s="76"/>
      <c r="B806" s="76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</row>
    <row r="807" spans="1:26" ht="15.75" customHeight="1" x14ac:dyDescent="0.15">
      <c r="A807" s="76"/>
      <c r="B807" s="76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</row>
    <row r="808" spans="1:26" ht="15.75" customHeight="1" x14ac:dyDescent="0.15">
      <c r="A808" s="76"/>
      <c r="B808" s="76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</row>
    <row r="809" spans="1:26" ht="15.75" customHeight="1" x14ac:dyDescent="0.15">
      <c r="A809" s="76"/>
      <c r="B809" s="76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</row>
    <row r="810" spans="1:26" ht="15.75" customHeight="1" x14ac:dyDescent="0.15">
      <c r="A810" s="76"/>
      <c r="B810" s="76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</row>
    <row r="811" spans="1:26" ht="15.75" customHeight="1" x14ac:dyDescent="0.15">
      <c r="A811" s="76"/>
      <c r="B811" s="76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</row>
    <row r="812" spans="1:26" ht="15.75" customHeight="1" x14ac:dyDescent="0.15">
      <c r="A812" s="76"/>
      <c r="B812" s="76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</row>
    <row r="813" spans="1:26" ht="15.75" customHeight="1" x14ac:dyDescent="0.15">
      <c r="A813" s="76"/>
      <c r="B813" s="76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</row>
    <row r="814" spans="1:26" ht="15.75" customHeight="1" x14ac:dyDescent="0.15">
      <c r="A814" s="76"/>
      <c r="B814" s="76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</row>
    <row r="815" spans="1:26" ht="15.75" customHeight="1" x14ac:dyDescent="0.15">
      <c r="A815" s="76"/>
      <c r="B815" s="76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</row>
    <row r="816" spans="1:26" ht="15.75" customHeight="1" x14ac:dyDescent="0.15">
      <c r="A816" s="76"/>
      <c r="B816" s="76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</row>
    <row r="817" spans="1:26" ht="15.75" customHeight="1" x14ac:dyDescent="0.15">
      <c r="A817" s="76"/>
      <c r="B817" s="76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</row>
    <row r="818" spans="1:26" ht="15.75" customHeight="1" x14ac:dyDescent="0.15">
      <c r="A818" s="76"/>
      <c r="B818" s="76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</row>
    <row r="819" spans="1:26" ht="15.75" customHeight="1" x14ac:dyDescent="0.15">
      <c r="A819" s="76"/>
      <c r="B819" s="76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</row>
    <row r="820" spans="1:26" ht="15.75" customHeight="1" x14ac:dyDescent="0.15">
      <c r="A820" s="76"/>
      <c r="B820" s="76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</row>
    <row r="821" spans="1:26" ht="15.75" customHeight="1" x14ac:dyDescent="0.15">
      <c r="A821" s="76"/>
      <c r="B821" s="76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</row>
    <row r="822" spans="1:26" ht="15.75" customHeight="1" x14ac:dyDescent="0.15">
      <c r="A822" s="76"/>
      <c r="B822" s="76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</row>
    <row r="823" spans="1:26" ht="15.75" customHeight="1" x14ac:dyDescent="0.15">
      <c r="A823" s="76"/>
      <c r="B823" s="76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</row>
    <row r="824" spans="1:26" ht="15.75" customHeight="1" x14ac:dyDescent="0.15">
      <c r="A824" s="76"/>
      <c r="B824" s="76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</row>
    <row r="825" spans="1:26" ht="15.75" customHeight="1" x14ac:dyDescent="0.15">
      <c r="A825" s="76"/>
      <c r="B825" s="76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</row>
    <row r="826" spans="1:26" ht="15.75" customHeight="1" x14ac:dyDescent="0.15">
      <c r="A826" s="76"/>
      <c r="B826" s="76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</row>
    <row r="827" spans="1:26" ht="15.75" customHeight="1" x14ac:dyDescent="0.15">
      <c r="A827" s="76"/>
      <c r="B827" s="76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</row>
    <row r="828" spans="1:26" ht="15.75" customHeight="1" x14ac:dyDescent="0.15">
      <c r="A828" s="76"/>
      <c r="B828" s="76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</row>
    <row r="829" spans="1:26" ht="15.75" customHeight="1" x14ac:dyDescent="0.15">
      <c r="A829" s="76"/>
      <c r="B829" s="76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</row>
    <row r="830" spans="1:26" ht="15.75" customHeight="1" x14ac:dyDescent="0.15">
      <c r="A830" s="76"/>
      <c r="B830" s="76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</row>
    <row r="831" spans="1:26" ht="15.75" customHeight="1" x14ac:dyDescent="0.15">
      <c r="A831" s="76"/>
      <c r="B831" s="76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</row>
    <row r="832" spans="1:26" ht="15.75" customHeight="1" x14ac:dyDescent="0.15">
      <c r="A832" s="76"/>
      <c r="B832" s="76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</row>
    <row r="833" spans="1:26" ht="15.75" customHeight="1" x14ac:dyDescent="0.15">
      <c r="A833" s="76"/>
      <c r="B833" s="76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</row>
    <row r="834" spans="1:26" ht="15.75" customHeight="1" x14ac:dyDescent="0.15">
      <c r="A834" s="76"/>
      <c r="B834" s="76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</row>
    <row r="835" spans="1:26" ht="15.75" customHeight="1" x14ac:dyDescent="0.15">
      <c r="A835" s="76"/>
      <c r="B835" s="76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</row>
    <row r="836" spans="1:26" ht="15.75" customHeight="1" x14ac:dyDescent="0.15">
      <c r="A836" s="76"/>
      <c r="B836" s="76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</row>
    <row r="837" spans="1:26" ht="15.75" customHeight="1" x14ac:dyDescent="0.15">
      <c r="A837" s="76"/>
      <c r="B837" s="76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</row>
    <row r="838" spans="1:26" ht="15.75" customHeight="1" x14ac:dyDescent="0.15">
      <c r="A838" s="76"/>
      <c r="B838" s="76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</row>
    <row r="839" spans="1:26" ht="15.75" customHeight="1" x14ac:dyDescent="0.15">
      <c r="A839" s="76"/>
      <c r="B839" s="76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</row>
    <row r="840" spans="1:26" ht="15.75" customHeight="1" x14ac:dyDescent="0.15">
      <c r="A840" s="76"/>
      <c r="B840" s="76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</row>
    <row r="841" spans="1:26" ht="15.75" customHeight="1" x14ac:dyDescent="0.15">
      <c r="A841" s="76"/>
      <c r="B841" s="76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</row>
    <row r="842" spans="1:26" ht="15.75" customHeight="1" x14ac:dyDescent="0.15">
      <c r="A842" s="76"/>
      <c r="B842" s="76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</row>
    <row r="843" spans="1:26" ht="15.75" customHeight="1" x14ac:dyDescent="0.15">
      <c r="A843" s="76"/>
      <c r="B843" s="76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</row>
    <row r="844" spans="1:26" ht="15.75" customHeight="1" x14ac:dyDescent="0.15">
      <c r="A844" s="76"/>
      <c r="B844" s="76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</row>
    <row r="845" spans="1:26" ht="15.75" customHeight="1" x14ac:dyDescent="0.15">
      <c r="A845" s="76"/>
      <c r="B845" s="76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</row>
    <row r="846" spans="1:26" ht="15.75" customHeight="1" x14ac:dyDescent="0.15">
      <c r="A846" s="76"/>
      <c r="B846" s="76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</row>
    <row r="847" spans="1:26" ht="15.75" customHeight="1" x14ac:dyDescent="0.15">
      <c r="A847" s="76"/>
      <c r="B847" s="76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</row>
    <row r="848" spans="1:26" ht="15.75" customHeight="1" x14ac:dyDescent="0.15">
      <c r="A848" s="76"/>
      <c r="B848" s="76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</row>
    <row r="849" spans="1:26" ht="15.75" customHeight="1" x14ac:dyDescent="0.15">
      <c r="A849" s="76"/>
      <c r="B849" s="76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</row>
    <row r="850" spans="1:26" ht="15.75" customHeight="1" x14ac:dyDescent="0.15">
      <c r="A850" s="76"/>
      <c r="B850" s="76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</row>
    <row r="851" spans="1:26" ht="15.75" customHeight="1" x14ac:dyDescent="0.15">
      <c r="A851" s="76"/>
      <c r="B851" s="76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</row>
    <row r="852" spans="1:26" ht="15.75" customHeight="1" x14ac:dyDescent="0.15">
      <c r="A852" s="76"/>
      <c r="B852" s="76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</row>
    <row r="853" spans="1:26" ht="15.75" customHeight="1" x14ac:dyDescent="0.15">
      <c r="A853" s="76"/>
      <c r="B853" s="76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</row>
    <row r="854" spans="1:26" ht="15.75" customHeight="1" x14ac:dyDescent="0.15">
      <c r="A854" s="76"/>
      <c r="B854" s="76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</row>
    <row r="855" spans="1:26" ht="15.75" customHeight="1" x14ac:dyDescent="0.15">
      <c r="A855" s="76"/>
      <c r="B855" s="76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</row>
    <row r="856" spans="1:26" ht="15.75" customHeight="1" x14ac:dyDescent="0.15">
      <c r="A856" s="76"/>
      <c r="B856" s="76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</row>
    <row r="857" spans="1:26" ht="15.75" customHeight="1" x14ac:dyDescent="0.15">
      <c r="A857" s="76"/>
      <c r="B857" s="76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</row>
    <row r="858" spans="1:26" ht="15.75" customHeight="1" x14ac:dyDescent="0.15">
      <c r="A858" s="76"/>
      <c r="B858" s="76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</row>
    <row r="859" spans="1:26" ht="15.75" customHeight="1" x14ac:dyDescent="0.15">
      <c r="A859" s="76"/>
      <c r="B859" s="76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</row>
    <row r="860" spans="1:26" ht="15.75" customHeight="1" x14ac:dyDescent="0.15">
      <c r="A860" s="76"/>
      <c r="B860" s="76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</row>
    <row r="861" spans="1:26" ht="15.75" customHeight="1" x14ac:dyDescent="0.15">
      <c r="A861" s="76"/>
      <c r="B861" s="76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</row>
    <row r="862" spans="1:26" ht="15.75" customHeight="1" x14ac:dyDescent="0.15">
      <c r="A862" s="76"/>
      <c r="B862" s="76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</row>
    <row r="863" spans="1:26" ht="15.75" customHeight="1" x14ac:dyDescent="0.15">
      <c r="A863" s="76"/>
      <c r="B863" s="76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</row>
    <row r="864" spans="1:26" ht="15.75" customHeight="1" x14ac:dyDescent="0.15">
      <c r="A864" s="76"/>
      <c r="B864" s="76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</row>
    <row r="865" spans="1:26" ht="15.75" customHeight="1" x14ac:dyDescent="0.15">
      <c r="A865" s="76"/>
      <c r="B865" s="76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</row>
    <row r="866" spans="1:26" ht="15.75" customHeight="1" x14ac:dyDescent="0.15">
      <c r="A866" s="76"/>
      <c r="B866" s="76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</row>
    <row r="867" spans="1:26" ht="15.75" customHeight="1" x14ac:dyDescent="0.15">
      <c r="A867" s="76"/>
      <c r="B867" s="76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</row>
    <row r="868" spans="1:26" ht="15.75" customHeight="1" x14ac:dyDescent="0.15">
      <c r="A868" s="76"/>
      <c r="B868" s="76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</row>
    <row r="869" spans="1:26" ht="15.75" customHeight="1" x14ac:dyDescent="0.15">
      <c r="A869" s="76"/>
      <c r="B869" s="76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</row>
    <row r="870" spans="1:26" ht="15.75" customHeight="1" x14ac:dyDescent="0.15">
      <c r="A870" s="76"/>
      <c r="B870" s="76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</row>
    <row r="871" spans="1:26" ht="15.75" customHeight="1" x14ac:dyDescent="0.15">
      <c r="A871" s="76"/>
      <c r="B871" s="76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</row>
    <row r="872" spans="1:26" ht="15.75" customHeight="1" x14ac:dyDescent="0.15">
      <c r="A872" s="76"/>
      <c r="B872" s="76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</row>
    <row r="873" spans="1:26" ht="15.75" customHeight="1" x14ac:dyDescent="0.15">
      <c r="A873" s="76"/>
      <c r="B873" s="76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</row>
    <row r="874" spans="1:26" ht="15.75" customHeight="1" x14ac:dyDescent="0.15">
      <c r="A874" s="76"/>
      <c r="B874" s="76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</row>
    <row r="875" spans="1:26" ht="15.75" customHeight="1" x14ac:dyDescent="0.15">
      <c r="A875" s="76"/>
      <c r="B875" s="76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</row>
    <row r="876" spans="1:26" ht="15.75" customHeight="1" x14ac:dyDescent="0.15">
      <c r="A876" s="76"/>
      <c r="B876" s="76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</row>
    <row r="877" spans="1:26" ht="15.75" customHeight="1" x14ac:dyDescent="0.15">
      <c r="A877" s="76"/>
      <c r="B877" s="76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</row>
    <row r="878" spans="1:26" ht="15.75" customHeight="1" x14ac:dyDescent="0.15">
      <c r="A878" s="76"/>
      <c r="B878" s="76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</row>
    <row r="879" spans="1:26" ht="15.75" customHeight="1" x14ac:dyDescent="0.15">
      <c r="A879" s="76"/>
      <c r="B879" s="76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</row>
    <row r="880" spans="1:26" ht="15.75" customHeight="1" x14ac:dyDescent="0.15">
      <c r="A880" s="76"/>
      <c r="B880" s="76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</row>
    <row r="881" spans="1:26" ht="15.75" customHeight="1" x14ac:dyDescent="0.15">
      <c r="A881" s="76"/>
      <c r="B881" s="76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</row>
    <row r="882" spans="1:26" ht="15.75" customHeight="1" x14ac:dyDescent="0.15">
      <c r="A882" s="76"/>
      <c r="B882" s="76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</row>
    <row r="883" spans="1:26" ht="15.75" customHeight="1" x14ac:dyDescent="0.15">
      <c r="A883" s="76"/>
      <c r="B883" s="76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</row>
    <row r="884" spans="1:26" ht="15.75" customHeight="1" x14ac:dyDescent="0.15">
      <c r="A884" s="76"/>
      <c r="B884" s="76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</row>
    <row r="885" spans="1:26" ht="15.75" customHeight="1" x14ac:dyDescent="0.15">
      <c r="A885" s="76"/>
      <c r="B885" s="76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</row>
    <row r="886" spans="1:26" ht="15.75" customHeight="1" x14ac:dyDescent="0.15">
      <c r="A886" s="76"/>
      <c r="B886" s="76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</row>
    <row r="887" spans="1:26" ht="15.75" customHeight="1" x14ac:dyDescent="0.15">
      <c r="A887" s="76"/>
      <c r="B887" s="76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</row>
    <row r="888" spans="1:26" ht="15.75" customHeight="1" x14ac:dyDescent="0.15">
      <c r="A888" s="76"/>
      <c r="B888" s="76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</row>
    <row r="889" spans="1:26" ht="15.75" customHeight="1" x14ac:dyDescent="0.15">
      <c r="A889" s="76"/>
      <c r="B889" s="76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</row>
    <row r="890" spans="1:26" ht="15.75" customHeight="1" x14ac:dyDescent="0.15">
      <c r="A890" s="76"/>
      <c r="B890" s="76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</row>
    <row r="891" spans="1:26" ht="15.75" customHeight="1" x14ac:dyDescent="0.15">
      <c r="A891" s="76"/>
      <c r="B891" s="76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</row>
    <row r="892" spans="1:26" ht="15.75" customHeight="1" x14ac:dyDescent="0.15">
      <c r="A892" s="76"/>
      <c r="B892" s="76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</row>
    <row r="893" spans="1:26" ht="15.75" customHeight="1" x14ac:dyDescent="0.15">
      <c r="A893" s="76"/>
      <c r="B893" s="76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</row>
    <row r="894" spans="1:26" ht="15.75" customHeight="1" x14ac:dyDescent="0.15">
      <c r="A894" s="76"/>
      <c r="B894" s="76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</row>
    <row r="895" spans="1:26" ht="15.75" customHeight="1" x14ac:dyDescent="0.15">
      <c r="A895" s="76"/>
      <c r="B895" s="76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</row>
    <row r="896" spans="1:26" ht="15.75" customHeight="1" x14ac:dyDescent="0.15">
      <c r="A896" s="76"/>
      <c r="B896" s="76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</row>
    <row r="897" spans="1:26" ht="15.75" customHeight="1" x14ac:dyDescent="0.15">
      <c r="A897" s="76"/>
      <c r="B897" s="76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</row>
    <row r="898" spans="1:26" ht="15.75" customHeight="1" x14ac:dyDescent="0.15">
      <c r="A898" s="76"/>
      <c r="B898" s="76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</row>
    <row r="899" spans="1:26" ht="15.75" customHeight="1" x14ac:dyDescent="0.15">
      <c r="A899" s="76"/>
      <c r="B899" s="76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</row>
    <row r="900" spans="1:26" ht="15.75" customHeight="1" x14ac:dyDescent="0.15">
      <c r="A900" s="76"/>
      <c r="B900" s="76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</row>
    <row r="901" spans="1:26" ht="15.75" customHeight="1" x14ac:dyDescent="0.15">
      <c r="A901" s="76"/>
      <c r="B901" s="76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</row>
    <row r="902" spans="1:26" ht="15.75" customHeight="1" x14ac:dyDescent="0.15">
      <c r="A902" s="76"/>
      <c r="B902" s="76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</row>
    <row r="903" spans="1:26" ht="15.75" customHeight="1" x14ac:dyDescent="0.15">
      <c r="A903" s="76"/>
      <c r="B903" s="76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</row>
    <row r="904" spans="1:26" ht="15.75" customHeight="1" x14ac:dyDescent="0.15">
      <c r="A904" s="76"/>
      <c r="B904" s="76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</row>
    <row r="905" spans="1:26" ht="15.75" customHeight="1" x14ac:dyDescent="0.15">
      <c r="A905" s="76"/>
      <c r="B905" s="76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</row>
    <row r="906" spans="1:26" ht="15.75" customHeight="1" x14ac:dyDescent="0.15">
      <c r="A906" s="76"/>
      <c r="B906" s="76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</row>
    <row r="907" spans="1:26" ht="15.75" customHeight="1" x14ac:dyDescent="0.15">
      <c r="A907" s="76"/>
      <c r="B907" s="76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</row>
    <row r="908" spans="1:26" ht="15.75" customHeight="1" x14ac:dyDescent="0.15">
      <c r="A908" s="76"/>
      <c r="B908" s="76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</row>
    <row r="909" spans="1:26" ht="15.75" customHeight="1" x14ac:dyDescent="0.15">
      <c r="A909" s="76"/>
      <c r="B909" s="76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</row>
    <row r="910" spans="1:26" ht="15.75" customHeight="1" x14ac:dyDescent="0.15">
      <c r="A910" s="76"/>
      <c r="B910" s="76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</row>
    <row r="911" spans="1:26" ht="15.75" customHeight="1" x14ac:dyDescent="0.15">
      <c r="A911" s="76"/>
      <c r="B911" s="76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</row>
    <row r="912" spans="1:26" ht="15.75" customHeight="1" x14ac:dyDescent="0.15">
      <c r="A912" s="76"/>
      <c r="B912" s="76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</row>
    <row r="913" spans="1:26" ht="15.75" customHeight="1" x14ac:dyDescent="0.15">
      <c r="A913" s="76"/>
      <c r="B913" s="76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</row>
    <row r="914" spans="1:26" ht="15.75" customHeight="1" x14ac:dyDescent="0.15">
      <c r="A914" s="76"/>
      <c r="B914" s="76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</row>
    <row r="915" spans="1:26" ht="15.75" customHeight="1" x14ac:dyDescent="0.15">
      <c r="A915" s="76"/>
      <c r="B915" s="76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</row>
    <row r="916" spans="1:26" ht="15.75" customHeight="1" x14ac:dyDescent="0.15">
      <c r="A916" s="76"/>
      <c r="B916" s="76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</row>
    <row r="917" spans="1:26" ht="15.75" customHeight="1" x14ac:dyDescent="0.15">
      <c r="A917" s="76"/>
      <c r="B917" s="76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</row>
    <row r="918" spans="1:26" ht="15.75" customHeight="1" x14ac:dyDescent="0.15">
      <c r="A918" s="76"/>
      <c r="B918" s="76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</row>
    <row r="919" spans="1:26" ht="15.75" customHeight="1" x14ac:dyDescent="0.15">
      <c r="A919" s="76"/>
      <c r="B919" s="76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</row>
    <row r="920" spans="1:26" ht="15.75" customHeight="1" x14ac:dyDescent="0.15">
      <c r="A920" s="76"/>
      <c r="B920" s="76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</row>
    <row r="921" spans="1:26" ht="15.75" customHeight="1" x14ac:dyDescent="0.15">
      <c r="A921" s="76"/>
      <c r="B921" s="76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</row>
    <row r="922" spans="1:26" ht="15.75" customHeight="1" x14ac:dyDescent="0.15">
      <c r="A922" s="76"/>
      <c r="B922" s="76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</row>
    <row r="923" spans="1:26" ht="15.75" customHeight="1" x14ac:dyDescent="0.15">
      <c r="A923" s="76"/>
      <c r="B923" s="76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</row>
    <row r="924" spans="1:26" ht="15.75" customHeight="1" x14ac:dyDescent="0.15">
      <c r="A924" s="76"/>
      <c r="B924" s="76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</row>
    <row r="925" spans="1:26" ht="15.75" customHeight="1" x14ac:dyDescent="0.15">
      <c r="A925" s="76"/>
      <c r="B925" s="76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</row>
    <row r="926" spans="1:26" ht="15.75" customHeight="1" x14ac:dyDescent="0.15">
      <c r="A926" s="76"/>
      <c r="B926" s="76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</row>
    <row r="927" spans="1:26" ht="15.75" customHeight="1" x14ac:dyDescent="0.15">
      <c r="A927" s="76"/>
      <c r="B927" s="76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</row>
    <row r="928" spans="1:26" ht="15.75" customHeight="1" x14ac:dyDescent="0.15">
      <c r="A928" s="76"/>
      <c r="B928" s="76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</row>
    <row r="929" spans="1:26" ht="15.75" customHeight="1" x14ac:dyDescent="0.15">
      <c r="A929" s="76"/>
      <c r="B929" s="76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</row>
    <row r="930" spans="1:26" ht="15.75" customHeight="1" x14ac:dyDescent="0.15">
      <c r="A930" s="76"/>
      <c r="B930" s="76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</row>
    <row r="931" spans="1:26" ht="15.75" customHeight="1" x14ac:dyDescent="0.15">
      <c r="A931" s="76"/>
      <c r="B931" s="76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</row>
    <row r="932" spans="1:26" ht="15.75" customHeight="1" x14ac:dyDescent="0.15">
      <c r="A932" s="76"/>
      <c r="B932" s="76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</row>
    <row r="933" spans="1:26" ht="15.75" customHeight="1" x14ac:dyDescent="0.15">
      <c r="A933" s="76"/>
      <c r="B933" s="76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</row>
    <row r="934" spans="1:26" ht="15.75" customHeight="1" x14ac:dyDescent="0.15">
      <c r="A934" s="76"/>
      <c r="B934" s="76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</row>
    <row r="935" spans="1:26" ht="15.75" customHeight="1" x14ac:dyDescent="0.15">
      <c r="A935" s="76"/>
      <c r="B935" s="76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</row>
    <row r="936" spans="1:26" ht="15.75" customHeight="1" x14ac:dyDescent="0.15">
      <c r="A936" s="76"/>
      <c r="B936" s="76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</row>
    <row r="937" spans="1:26" ht="15.75" customHeight="1" x14ac:dyDescent="0.15">
      <c r="A937" s="76"/>
      <c r="B937" s="76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</row>
    <row r="938" spans="1:26" ht="15.75" customHeight="1" x14ac:dyDescent="0.15">
      <c r="A938" s="76"/>
      <c r="B938" s="76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</row>
    <row r="939" spans="1:26" ht="15.75" customHeight="1" x14ac:dyDescent="0.15">
      <c r="A939" s="76"/>
      <c r="B939" s="76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</row>
    <row r="940" spans="1:26" ht="15.75" customHeight="1" x14ac:dyDescent="0.15">
      <c r="A940" s="76"/>
      <c r="B940" s="76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</row>
    <row r="941" spans="1:26" ht="15.75" customHeight="1" x14ac:dyDescent="0.15">
      <c r="A941" s="76"/>
      <c r="B941" s="76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</row>
    <row r="942" spans="1:26" ht="15.75" customHeight="1" x14ac:dyDescent="0.15">
      <c r="A942" s="76"/>
      <c r="B942" s="76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</row>
    <row r="943" spans="1:26" ht="15.75" customHeight="1" x14ac:dyDescent="0.15">
      <c r="A943" s="76"/>
      <c r="B943" s="76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</row>
    <row r="944" spans="1:26" ht="15.75" customHeight="1" x14ac:dyDescent="0.15">
      <c r="A944" s="76"/>
      <c r="B944" s="76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</row>
    <row r="945" spans="1:26" ht="15.75" customHeight="1" x14ac:dyDescent="0.15">
      <c r="A945" s="76"/>
      <c r="B945" s="76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</row>
    <row r="946" spans="1:26" ht="15.75" customHeight="1" x14ac:dyDescent="0.15">
      <c r="A946" s="76"/>
      <c r="B946" s="76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</row>
    <row r="947" spans="1:26" ht="15.75" customHeight="1" x14ac:dyDescent="0.15">
      <c r="A947" s="76"/>
      <c r="B947" s="76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</row>
    <row r="948" spans="1:26" ht="15.75" customHeight="1" x14ac:dyDescent="0.15">
      <c r="A948" s="76"/>
      <c r="B948" s="76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</row>
    <row r="949" spans="1:26" ht="15.75" customHeight="1" x14ac:dyDescent="0.15">
      <c r="A949" s="76"/>
      <c r="B949" s="76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</row>
    <row r="950" spans="1:26" ht="15.75" customHeight="1" x14ac:dyDescent="0.15">
      <c r="A950" s="76"/>
      <c r="B950" s="76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</row>
    <row r="951" spans="1:26" ht="15.75" customHeight="1" x14ac:dyDescent="0.15">
      <c r="A951" s="76"/>
      <c r="B951" s="76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</row>
    <row r="952" spans="1:26" ht="15.75" customHeight="1" x14ac:dyDescent="0.15">
      <c r="A952" s="76"/>
      <c r="B952" s="76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</row>
    <row r="953" spans="1:26" ht="15.75" customHeight="1" x14ac:dyDescent="0.15">
      <c r="A953" s="76"/>
      <c r="B953" s="76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</row>
    <row r="954" spans="1:26" ht="15.75" customHeight="1" x14ac:dyDescent="0.15">
      <c r="A954" s="76"/>
      <c r="B954" s="76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</row>
    <row r="955" spans="1:26" ht="15.75" customHeight="1" x14ac:dyDescent="0.15">
      <c r="A955" s="76"/>
      <c r="B955" s="76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</row>
    <row r="956" spans="1:26" ht="15.75" customHeight="1" x14ac:dyDescent="0.15">
      <c r="A956" s="76"/>
      <c r="B956" s="76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</row>
    <row r="957" spans="1:26" ht="15.75" customHeight="1" x14ac:dyDescent="0.15">
      <c r="A957" s="76"/>
      <c r="B957" s="76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</row>
    <row r="958" spans="1:26" ht="15.75" customHeight="1" x14ac:dyDescent="0.15">
      <c r="A958" s="76"/>
      <c r="B958" s="76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</row>
    <row r="959" spans="1:26" ht="15.75" customHeight="1" x14ac:dyDescent="0.15">
      <c r="A959" s="76"/>
      <c r="B959" s="76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</row>
    <row r="960" spans="1:26" ht="15.75" customHeight="1" x14ac:dyDescent="0.15">
      <c r="A960" s="76"/>
      <c r="B960" s="76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</row>
    <row r="961" spans="1:26" ht="15.75" customHeight="1" x14ac:dyDescent="0.15">
      <c r="A961" s="76"/>
      <c r="B961" s="76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</row>
    <row r="962" spans="1:26" ht="15.75" customHeight="1" x14ac:dyDescent="0.15">
      <c r="A962" s="76"/>
      <c r="B962" s="76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</row>
    <row r="963" spans="1:26" ht="15.75" customHeight="1" x14ac:dyDescent="0.15">
      <c r="A963" s="76"/>
      <c r="B963" s="76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</row>
    <row r="964" spans="1:26" ht="15.75" customHeight="1" x14ac:dyDescent="0.15">
      <c r="A964" s="76"/>
      <c r="B964" s="76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</row>
    <row r="965" spans="1:26" ht="15.75" customHeight="1" x14ac:dyDescent="0.15">
      <c r="A965" s="76"/>
      <c r="B965" s="76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</row>
    <row r="966" spans="1:26" ht="15.75" customHeight="1" x14ac:dyDescent="0.15">
      <c r="A966" s="76"/>
      <c r="B966" s="76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</row>
    <row r="967" spans="1:26" ht="15.75" customHeight="1" x14ac:dyDescent="0.15">
      <c r="A967" s="76"/>
      <c r="B967" s="76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</row>
    <row r="968" spans="1:26" ht="15.75" customHeight="1" x14ac:dyDescent="0.15">
      <c r="A968" s="76"/>
      <c r="B968" s="76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</row>
    <row r="969" spans="1:26" ht="15.75" customHeight="1" x14ac:dyDescent="0.15">
      <c r="A969" s="76"/>
      <c r="B969" s="76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</row>
    <row r="970" spans="1:26" ht="15.75" customHeight="1" x14ac:dyDescent="0.15">
      <c r="A970" s="76"/>
      <c r="B970" s="76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</row>
    <row r="971" spans="1:26" ht="15.75" customHeight="1" x14ac:dyDescent="0.15">
      <c r="A971" s="76"/>
      <c r="B971" s="76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</row>
    <row r="972" spans="1:26" ht="15.75" customHeight="1" x14ac:dyDescent="0.15">
      <c r="A972" s="76"/>
      <c r="B972" s="76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</row>
    <row r="973" spans="1:26" ht="15.75" customHeight="1" x14ac:dyDescent="0.15">
      <c r="A973" s="76"/>
      <c r="B973" s="76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</row>
    <row r="974" spans="1:26" ht="15.75" customHeight="1" x14ac:dyDescent="0.15">
      <c r="A974" s="76"/>
      <c r="B974" s="76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</row>
    <row r="975" spans="1:26" ht="15.75" customHeight="1" x14ac:dyDescent="0.15">
      <c r="A975" s="76"/>
      <c r="B975" s="76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</row>
    <row r="976" spans="1:26" ht="15.75" customHeight="1" x14ac:dyDescent="0.15">
      <c r="A976" s="76"/>
      <c r="B976" s="76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</row>
    <row r="977" spans="1:26" ht="15.75" customHeight="1" x14ac:dyDescent="0.15">
      <c r="A977" s="76"/>
      <c r="B977" s="76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</row>
    <row r="978" spans="1:26" ht="15.75" customHeight="1" x14ac:dyDescent="0.15">
      <c r="A978" s="76"/>
      <c r="B978" s="76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</row>
    <row r="979" spans="1:26" ht="15.75" customHeight="1" x14ac:dyDescent="0.15">
      <c r="A979" s="76"/>
      <c r="B979" s="76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</row>
    <row r="980" spans="1:26" ht="15.75" customHeight="1" x14ac:dyDescent="0.15">
      <c r="A980" s="76"/>
      <c r="B980" s="76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</row>
    <row r="981" spans="1:26" ht="15.75" customHeight="1" x14ac:dyDescent="0.15">
      <c r="A981" s="76"/>
      <c r="B981" s="76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</row>
    <row r="982" spans="1:26" ht="15.75" customHeight="1" x14ac:dyDescent="0.15">
      <c r="A982" s="76"/>
      <c r="B982" s="76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</row>
    <row r="983" spans="1:26" ht="15.75" customHeight="1" x14ac:dyDescent="0.15">
      <c r="A983" s="76"/>
      <c r="B983" s="76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</row>
    <row r="984" spans="1:26" ht="15.75" customHeight="1" x14ac:dyDescent="0.15">
      <c r="A984" s="76"/>
      <c r="B984" s="76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</row>
    <row r="985" spans="1:26" ht="15.75" customHeight="1" x14ac:dyDescent="0.15">
      <c r="A985" s="76"/>
      <c r="B985" s="76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</row>
    <row r="986" spans="1:26" ht="15.75" customHeight="1" x14ac:dyDescent="0.15">
      <c r="A986" s="76"/>
      <c r="B986" s="76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</row>
    <row r="987" spans="1:26" ht="15.75" customHeight="1" x14ac:dyDescent="0.15">
      <c r="A987" s="76"/>
      <c r="B987" s="76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</row>
    <row r="988" spans="1:26" ht="15.75" customHeight="1" x14ac:dyDescent="0.15">
      <c r="A988" s="76"/>
      <c r="B988" s="76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</row>
    <row r="989" spans="1:26" ht="15.75" customHeight="1" x14ac:dyDescent="0.15">
      <c r="A989" s="76"/>
      <c r="B989" s="76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</row>
    <row r="990" spans="1:26" ht="15.75" customHeight="1" x14ac:dyDescent="0.15">
      <c r="A990" s="76"/>
      <c r="B990" s="76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</row>
    <row r="991" spans="1:26" ht="15.75" customHeight="1" x14ac:dyDescent="0.15">
      <c r="A991" s="76"/>
      <c r="B991" s="76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</row>
    <row r="992" spans="1:26" ht="15.75" customHeight="1" x14ac:dyDescent="0.15">
      <c r="A992" s="76"/>
      <c r="B992" s="76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</row>
    <row r="993" spans="1:26" ht="15.75" customHeight="1" x14ac:dyDescent="0.15">
      <c r="A993" s="76"/>
      <c r="B993" s="76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</row>
    <row r="994" spans="1:26" ht="15.75" customHeight="1" x14ac:dyDescent="0.15">
      <c r="A994" s="76"/>
      <c r="B994" s="76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</row>
    <row r="995" spans="1:26" ht="15.75" customHeight="1" x14ac:dyDescent="0.15">
      <c r="A995" s="76"/>
      <c r="B995" s="76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</row>
    <row r="996" spans="1:26" ht="15.75" customHeight="1" x14ac:dyDescent="0.15">
      <c r="A996" s="76"/>
      <c r="B996" s="76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</row>
    <row r="997" spans="1:26" ht="15.75" customHeight="1" x14ac:dyDescent="0.15">
      <c r="A997" s="76"/>
      <c r="B997" s="76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</row>
    <row r="998" spans="1:26" ht="15.75" customHeight="1" x14ac:dyDescent="0.15">
      <c r="A998" s="76"/>
      <c r="B998" s="76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</row>
    <row r="999" spans="1:26" ht="15.75" customHeight="1" x14ac:dyDescent="0.15">
      <c r="A999" s="76"/>
      <c r="B999" s="76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</row>
    <row r="1000" spans="1:26" ht="15.75" customHeight="1" x14ac:dyDescent="0.15">
      <c r="A1000" s="76"/>
      <c r="B1000" s="76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CATEGORÍAS</vt:lpstr>
      <vt:lpstr>INSTRUCTIVO</vt:lpstr>
      <vt:lpstr>ACTIVOS</vt:lpstr>
      <vt:lpstr>PASIVOS</vt:lpstr>
      <vt:lpstr>PATRIMONIO</vt:lpstr>
      <vt:lpstr>TASA DE CAMBIO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2025-11-14T23:22:08Z</dcterms:created>
  <dcterms:modified xsi:type="dcterms:W3CDTF">2025-11-14T23:22:09Z</dcterms:modified>
</cp:coreProperties>
</file>