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CATEGORÍAS" sheetId="1" r:id="rId4"/>
    <sheet state="visible" name="INSTRUCTIVO" sheetId="2" r:id="rId5"/>
    <sheet state="visible" name="ACTIVOS" sheetId="3" r:id="rId6"/>
    <sheet state="visible" name="PASIVOS" sheetId="4" r:id="rId7"/>
    <sheet state="visible" name="PATRIMONIO" sheetId="5" r:id="rId8"/>
    <sheet state="hidden" name="TASA DE CAMBIO" sheetId="6" r:id="rId9"/>
  </sheets>
  <definedNames/>
  <calcPr/>
</workbook>
</file>

<file path=xl/sharedStrings.xml><?xml version="1.0" encoding="utf-8"?>
<sst xmlns="http://schemas.openxmlformats.org/spreadsheetml/2006/main" count="419" uniqueCount="347">
  <si>
    <t>Activos corrientes</t>
  </si>
  <si>
    <t>Activos no corrientes</t>
  </si>
  <si>
    <t>Pasivos corrientes</t>
  </si>
  <si>
    <t>Pasivos no corrientes</t>
  </si>
  <si>
    <t>Cash</t>
  </si>
  <si>
    <t>CDT (más de 1 año)</t>
  </si>
  <si>
    <t>Tarjetas de crédito</t>
  </si>
  <si>
    <t>Créditos de vivienda</t>
  </si>
  <si>
    <t>Cuentas de ahorro</t>
  </si>
  <si>
    <t>Fondos de inversión (cerrado)</t>
  </si>
  <si>
    <t>Libranzas</t>
  </si>
  <si>
    <t>Hipotécas</t>
  </si>
  <si>
    <t>Dólares</t>
  </si>
  <si>
    <t>Finca Raíz (propiedad)</t>
  </si>
  <si>
    <t>Préstamos personales (corto plazo)</t>
  </si>
  <si>
    <t>Préstamos con garantía hipotecaria</t>
  </si>
  <si>
    <t>Otras monedas</t>
  </si>
  <si>
    <t>Fracciones inmobiliarias</t>
  </si>
  <si>
    <t>Créditos de libre inversión (corto plazo)</t>
  </si>
  <si>
    <t>Créditos de vehículo o moto</t>
  </si>
  <si>
    <t>CDT (menos de 1 año)</t>
  </si>
  <si>
    <t>Carros</t>
  </si>
  <si>
    <t>Impuestos por pagar</t>
  </si>
  <si>
    <t>Créditos estudiantiles</t>
  </si>
  <si>
    <t>Acciones y ETFs</t>
  </si>
  <si>
    <t>Motos</t>
  </si>
  <si>
    <t>Créditos de libre inversión (largo plazo)</t>
  </si>
  <si>
    <t>Fondos de inversión (abierto)</t>
  </si>
  <si>
    <t>Capital de empresas (propio)</t>
  </si>
  <si>
    <t>Préstamos personales (largo plazo)</t>
  </si>
  <si>
    <t>FVP</t>
  </si>
  <si>
    <t>Capital de empresas (familia y amigos)</t>
  </si>
  <si>
    <t>Cripto</t>
  </si>
  <si>
    <t>Capital de empresas (empresa privada)</t>
  </si>
  <si>
    <t>Cuentas por cobrar</t>
  </si>
  <si>
    <t>Bonos</t>
  </si>
  <si>
    <t>Categoría</t>
  </si>
  <si>
    <t>Descripción</t>
  </si>
  <si>
    <t>Ejemplo</t>
  </si>
  <si>
    <t>Activos Corrientes</t>
  </si>
  <si>
    <t>Dinero en efectivo disponible.</t>
  </si>
  <si>
    <t>Dinero en tu billetera, caja fuerte o debajo del colchón.</t>
  </si>
  <si>
    <t>Dinero que tengas en cuentas de ahorro (Así sea en cajitas o bolsillos)</t>
  </si>
  <si>
    <t>Saldo en tu cuenta Bancolombia, dinero en cajitas de Nu, dinero en bolsillos de lulo, etc..</t>
  </si>
  <si>
    <t>Dinero en moneda extranjera (USD).</t>
  </si>
  <si>
    <t>Dinero que tengas en dólares en plataformas o aplicaciones donde puedas comprar esta moneda</t>
  </si>
  <si>
    <t>Dinero en otras monedas extranjeras.</t>
  </si>
  <si>
    <t>Dinero que tengas en plataformas o aplicaciones diferentes a dólares o tu moneda local.</t>
  </si>
  <si>
    <t>Certificados de Depósito a Término con vencimiento a un año o menos.</t>
  </si>
  <si>
    <t>CDT con vencimiento a 3, 6 meses o 12 meses</t>
  </si>
  <si>
    <t>Inversiones en acciones y fondos cotizados en bolsa. (ETFs)</t>
  </si>
  <si>
    <t>Acciones en Apple, ETFs en el VOO, entre otros</t>
  </si>
  <si>
    <t>Fondos que permiten el retiro de dinero en cualquier momento.</t>
  </si>
  <si>
    <t>Inversión en un fondo de inversión con posibilidad de retirar el dinero cuando desees</t>
  </si>
  <si>
    <t>Fondos de Pensiones Voluntarias.</t>
  </si>
  <si>
    <t>Aportes mensuales a un fondo mutuo de Skandia</t>
  </si>
  <si>
    <t>Inversiones en criptomonedas.</t>
  </si>
  <si>
    <t>Compra de Bitcoin.</t>
  </si>
  <si>
    <t>Dinero que otros te deben.</t>
  </si>
  <si>
    <t>Préstamo a un amigo, familiar, entre otras personas que este pendiente de pago.</t>
  </si>
  <si>
    <t>Activos No Corrientes</t>
  </si>
  <si>
    <t>Certificados de Depósito a Término con vencimiento mayor a un año.</t>
  </si>
  <si>
    <t>CDT con vencimiento a 2 años.</t>
  </si>
  <si>
    <t>Fondos que no permiten el retiro inmediato de dinero.</t>
  </si>
  <si>
    <t>Inversión en un fondo cerrado de capital privado.</t>
  </si>
  <si>
    <t>Bienes inmuebles como casas o terrenos.</t>
  </si>
  <si>
    <t>Propiedad de tu vivienda principal, locales, terrenos, entre otros</t>
  </si>
  <si>
    <t>Participaciones en propiedades inmobiliarias.</t>
  </si>
  <si>
    <t>Inversión en un edificio de apartamentos o fracciones en locales comerciales.</t>
  </si>
  <si>
    <t xml:space="preserve">Vehículos automotores propiedad personal. </t>
  </si>
  <si>
    <t>Carro personal o familiar</t>
  </si>
  <si>
    <t>Motocicletas propiedad personal.</t>
  </si>
  <si>
    <t>Moto personal o familiar</t>
  </si>
  <si>
    <t xml:space="preserve">Inversiones en empresas de tu propiedad. </t>
  </si>
  <si>
    <t>Participación en tu propio negocio.</t>
  </si>
  <si>
    <t xml:space="preserve">Inversiones en empresas de familiares y amigos. </t>
  </si>
  <si>
    <t>Inversión en la tienda de un familiar.</t>
  </si>
  <si>
    <t>Inversiones en empresas privadas externas.</t>
  </si>
  <si>
    <t>Participación en una startup tecnológica.</t>
  </si>
  <si>
    <t xml:space="preserve">Inversiones en instrumentos de deuda a largo plazo. </t>
  </si>
  <si>
    <t>Compra de bonos del gobierno.</t>
  </si>
  <si>
    <t>Pasivos Corrientes</t>
  </si>
  <si>
    <t xml:space="preserve">Deudas pendientes en tarjetas de crédito. </t>
  </si>
  <si>
    <t>Saldo por pagar en la tarjeta de crédito del mes.</t>
  </si>
  <si>
    <t xml:space="preserve">Deducciones de nómina para el pago de deudas. </t>
  </si>
  <si>
    <t>Pago mensual de un préstamo mediante libranza.</t>
  </si>
  <si>
    <t xml:space="preserve">Préstamos a ser pagados en menos de un año. </t>
  </si>
  <si>
    <t>Préstamo personal para vacaciones a un familiar o amigo</t>
  </si>
  <si>
    <t xml:space="preserve">Créditos sin destino específico a corto plazo. </t>
  </si>
  <si>
    <t>Crédito para gastos de imprevistos.</t>
  </si>
  <si>
    <t xml:space="preserve">Obligaciones fiscales pendientes de pago. </t>
  </si>
  <si>
    <t>Pago de impuestos de renta, Soat, entre otros</t>
  </si>
  <si>
    <t>Pasivos No Corrientes</t>
  </si>
  <si>
    <t xml:space="preserve">Préstamos para la compra de vivienda a largo plazo. </t>
  </si>
  <si>
    <t>Crédito a 17 años de mi casa</t>
  </si>
  <si>
    <t xml:space="preserve">Préstamos respaldados por una propiedad. </t>
  </si>
  <si>
    <t>Hipoteca sobre tu vivienda.</t>
  </si>
  <si>
    <t xml:space="preserve">Préstamos asegurados con bienes inmuebles. </t>
  </si>
  <si>
    <t>Préstamo con garantía sobre tu casa.</t>
  </si>
  <si>
    <t xml:space="preserve">Préstamos para la compra de vehículos a largo plazo. </t>
  </si>
  <si>
    <t>Financiación para comprar un carro o moto</t>
  </si>
  <si>
    <t xml:space="preserve">Préstamos para financiar estudios con plazos de pago extendidos. </t>
  </si>
  <si>
    <t>Pago de universidad</t>
  </si>
  <si>
    <t xml:space="preserve">Créditos sin destino específico a largo plazo. </t>
  </si>
  <si>
    <t>Préstamo para inversión en un negocio a 5 años</t>
  </si>
  <si>
    <t xml:space="preserve">Préstamos personales con plazos de pago superiores a un año. </t>
  </si>
  <si>
    <t>Préstamo para consolidar deudas.</t>
  </si>
  <si>
    <t>ACTIVOS</t>
  </si>
  <si>
    <t>Nombre</t>
  </si>
  <si>
    <t>¿Corriente o no corriente?</t>
  </si>
  <si>
    <t>Moneda</t>
  </si>
  <si>
    <t>Valor</t>
  </si>
  <si>
    <t>Tasa</t>
  </si>
  <si>
    <t>Total Moneda seleccionada</t>
  </si>
  <si>
    <t>PASIVOS</t>
  </si>
  <si>
    <t>MONEDA:</t>
  </si>
  <si>
    <t>COP</t>
  </si>
  <si>
    <t>TOTAL ACTIVOS</t>
  </si>
  <si>
    <t>TOTAL PASIVOS</t>
  </si>
  <si>
    <r>
      <rPr>
        <rFont val="Arial"/>
        <b/>
        <color rgb="FFFFFFFF"/>
        <sz val="13.0"/>
      </rPr>
      <t xml:space="preserve">EQUITY </t>
    </r>
    <r>
      <rPr>
        <rFont val="Arial"/>
        <b val="0"/>
        <color rgb="FFFFFFFF"/>
        <sz val="13.0"/>
      </rPr>
      <t>(Patrimonio 2025)</t>
    </r>
  </si>
  <si>
    <t>`</t>
  </si>
  <si>
    <t>ACTIVOS CORRIENTES</t>
  </si>
  <si>
    <t>PASIVOS CORRIENTES</t>
  </si>
  <si>
    <t>Otros pasivos corrientes</t>
  </si>
  <si>
    <t>TOTAL PASIVO CORRIENTE</t>
  </si>
  <si>
    <t>PASIVOS NO CORRIENTES</t>
  </si>
  <si>
    <t>Otros activos corrientes</t>
  </si>
  <si>
    <t>TOTAL ACTIVO CORRIENTE</t>
  </si>
  <si>
    <t>Créditos de vehículo</t>
  </si>
  <si>
    <t>ACTIVOS NO CORRIENTES</t>
  </si>
  <si>
    <t>Otros pasivos no corrientes</t>
  </si>
  <si>
    <t>TOTAL PASIVOS NO CORRIENTES</t>
  </si>
  <si>
    <t>Otros activos no corrientes</t>
  </si>
  <si>
    <t>TOTAL ACTIVO NO CORRIENTE</t>
  </si>
  <si>
    <t>DIVISA</t>
  </si>
  <si>
    <t>TASA DE CAMBIO</t>
  </si>
  <si>
    <t>MONEDAS</t>
  </si>
  <si>
    <t>EN USO</t>
  </si>
  <si>
    <t>COPUSD</t>
  </si>
  <si>
    <t>COPEUR</t>
  </si>
  <si>
    <t>USD</t>
  </si>
  <si>
    <t>COPAUD</t>
  </si>
  <si>
    <t>EUR</t>
  </si>
  <si>
    <t>COPCAD</t>
  </si>
  <si>
    <t>AUD</t>
  </si>
  <si>
    <t>COPPAB</t>
  </si>
  <si>
    <t>CAD</t>
  </si>
  <si>
    <t>COPMXN</t>
  </si>
  <si>
    <t>PAB</t>
  </si>
  <si>
    <t>COPARS</t>
  </si>
  <si>
    <t>MXN</t>
  </si>
  <si>
    <t>COPPEN</t>
  </si>
  <si>
    <t>ARS</t>
  </si>
  <si>
    <t>COPCLP</t>
  </si>
  <si>
    <t>PEN</t>
  </si>
  <si>
    <t>COPNOK</t>
  </si>
  <si>
    <t>CLP</t>
  </si>
  <si>
    <t>COPSGD</t>
  </si>
  <si>
    <t>NOK</t>
  </si>
  <si>
    <t>COPAED</t>
  </si>
  <si>
    <t>SGD</t>
  </si>
  <si>
    <t>COPBMD</t>
  </si>
  <si>
    <t>AED</t>
  </si>
  <si>
    <t>USDCOP</t>
  </si>
  <si>
    <t>BMD</t>
  </si>
  <si>
    <t>USDEUR</t>
  </si>
  <si>
    <t>USDAUD</t>
  </si>
  <si>
    <t>USDCAD</t>
  </si>
  <si>
    <t>USDPAB</t>
  </si>
  <si>
    <t>USDMXN</t>
  </si>
  <si>
    <t>USDARS</t>
  </si>
  <si>
    <t>USDPEN</t>
  </si>
  <si>
    <t>USDCLP</t>
  </si>
  <si>
    <t>USDNOK</t>
  </si>
  <si>
    <t>USDSGD</t>
  </si>
  <si>
    <t>USDAED</t>
  </si>
  <si>
    <t>USDBMD</t>
  </si>
  <si>
    <t>EURCOP</t>
  </si>
  <si>
    <t>EURUSD</t>
  </si>
  <si>
    <t>EURAUD</t>
  </si>
  <si>
    <t>EURCAD</t>
  </si>
  <si>
    <t>EURPAB</t>
  </si>
  <si>
    <t>EURMXN</t>
  </si>
  <si>
    <t>EURARS</t>
  </si>
  <si>
    <t>EURPEN</t>
  </si>
  <si>
    <t>EURCLP</t>
  </si>
  <si>
    <t>EURNOK</t>
  </si>
  <si>
    <t>EURSGD</t>
  </si>
  <si>
    <t>EURAED</t>
  </si>
  <si>
    <t>EURBMD</t>
  </si>
  <si>
    <t>AUDCOP</t>
  </si>
  <si>
    <t>AUDUSD</t>
  </si>
  <si>
    <t>AUDEUR</t>
  </si>
  <si>
    <t>AUDCAD</t>
  </si>
  <si>
    <t>AUDPAB</t>
  </si>
  <si>
    <t>AUDMXN</t>
  </si>
  <si>
    <t>AUDARS</t>
  </si>
  <si>
    <t>AUDPEN</t>
  </si>
  <si>
    <t>AUDCLP</t>
  </si>
  <si>
    <t>AUDNOK</t>
  </si>
  <si>
    <t>AUDSGD</t>
  </si>
  <si>
    <t>AUDAED</t>
  </si>
  <si>
    <t>AUDBMD</t>
  </si>
  <si>
    <t>CADCOP</t>
  </si>
  <si>
    <t>CADUSD</t>
  </si>
  <si>
    <t>CADEUR</t>
  </si>
  <si>
    <t>CADAUD</t>
  </si>
  <si>
    <t>CADPAB</t>
  </si>
  <si>
    <t>CADMXN</t>
  </si>
  <si>
    <t>CADARS</t>
  </si>
  <si>
    <t>CADPEN</t>
  </si>
  <si>
    <t>CADCLP</t>
  </si>
  <si>
    <t>CADNOK</t>
  </si>
  <si>
    <t>CADSGD</t>
  </si>
  <si>
    <t>CADAED</t>
  </si>
  <si>
    <t>CADBMD</t>
  </si>
  <si>
    <t>PABCOP</t>
  </si>
  <si>
    <t>PABUSD</t>
  </si>
  <si>
    <t>PABEUR</t>
  </si>
  <si>
    <t>PABAUD</t>
  </si>
  <si>
    <t>PABCAD</t>
  </si>
  <si>
    <t>PABMXN</t>
  </si>
  <si>
    <t>PABARS</t>
  </si>
  <si>
    <t>PABPEN</t>
  </si>
  <si>
    <t>PABCLP</t>
  </si>
  <si>
    <t>PABNOK</t>
  </si>
  <si>
    <t>PABSGD</t>
  </si>
  <si>
    <t>PABAED</t>
  </si>
  <si>
    <t>PABBMD</t>
  </si>
  <si>
    <t>MXNCOP</t>
  </si>
  <si>
    <t>MXNUSD</t>
  </si>
  <si>
    <t>MXNEUR</t>
  </si>
  <si>
    <t>MXNAUD</t>
  </si>
  <si>
    <t>MXNCAD</t>
  </si>
  <si>
    <t>MXNPAB</t>
  </si>
  <si>
    <t>MXNARS</t>
  </si>
  <si>
    <t>MXNPEN</t>
  </si>
  <si>
    <t>MXNCLP</t>
  </si>
  <si>
    <t>MXNNOK</t>
  </si>
  <si>
    <t>MXNSGD</t>
  </si>
  <si>
    <t>MXNAED</t>
  </si>
  <si>
    <t>MXNBMD</t>
  </si>
  <si>
    <t>ARSCOP</t>
  </si>
  <si>
    <t>ARSUSD</t>
  </si>
  <si>
    <t>ARSEUR</t>
  </si>
  <si>
    <t>ARSAUD</t>
  </si>
  <si>
    <t>ARSCAD</t>
  </si>
  <si>
    <t>ARSPAB</t>
  </si>
  <si>
    <t>ARSMXN</t>
  </si>
  <si>
    <t>ARSPEN</t>
  </si>
  <si>
    <t>ARSCLP</t>
  </si>
  <si>
    <t>ARSNOK</t>
  </si>
  <si>
    <t>ARSSGD</t>
  </si>
  <si>
    <t>ARSAED</t>
  </si>
  <si>
    <t>ARSBMD</t>
  </si>
  <si>
    <t>PENCOP</t>
  </si>
  <si>
    <t>PENUSD</t>
  </si>
  <si>
    <t>PENEUR</t>
  </si>
  <si>
    <t>PENAUD</t>
  </si>
  <si>
    <t>PENCAD</t>
  </si>
  <si>
    <t>PENPAB</t>
  </si>
  <si>
    <t>PENMXN</t>
  </si>
  <si>
    <t>PENARS</t>
  </si>
  <si>
    <t>PENCLP</t>
  </si>
  <si>
    <t>PENNOK</t>
  </si>
  <si>
    <t>PENSGD</t>
  </si>
  <si>
    <t>PENAED</t>
  </si>
  <si>
    <t>PENBMD</t>
  </si>
  <si>
    <t>CLPCOP</t>
  </si>
  <si>
    <t>CLPUSD</t>
  </si>
  <si>
    <t>CLPEUR</t>
  </si>
  <si>
    <t>CLPAUD</t>
  </si>
  <si>
    <t>CLPCAD</t>
  </si>
  <si>
    <t>CLPPAB</t>
  </si>
  <si>
    <t>CLPMXN</t>
  </si>
  <si>
    <t>CLPARS</t>
  </si>
  <si>
    <t>CLPPEN</t>
  </si>
  <si>
    <t>CLPNOK</t>
  </si>
  <si>
    <t>CLPSGD</t>
  </si>
  <si>
    <t>CLPAED</t>
  </si>
  <si>
    <t>CLPBMD</t>
  </si>
  <si>
    <t>NOKCOP</t>
  </si>
  <si>
    <t>NOKUSD</t>
  </si>
  <si>
    <t>NOKEUR</t>
  </si>
  <si>
    <t>NOKAUD</t>
  </si>
  <si>
    <t>NOKCAD</t>
  </si>
  <si>
    <t>NOKPAB</t>
  </si>
  <si>
    <t>NOKMXN</t>
  </si>
  <si>
    <t>NOKARS</t>
  </si>
  <si>
    <t>NOKPEN</t>
  </si>
  <si>
    <t>NOKCLP</t>
  </si>
  <si>
    <t>NOKSGD</t>
  </si>
  <si>
    <t>NOKAED</t>
  </si>
  <si>
    <t>NOKBMD</t>
  </si>
  <si>
    <t>SGDCOP</t>
  </si>
  <si>
    <t>SGDUSD</t>
  </si>
  <si>
    <t>SGDEUR</t>
  </si>
  <si>
    <t>SGDAUD</t>
  </si>
  <si>
    <t>SGDCAD</t>
  </si>
  <si>
    <t>SGDPAB</t>
  </si>
  <si>
    <t>SGDMXN</t>
  </si>
  <si>
    <t>SGDARS</t>
  </si>
  <si>
    <t>SGDPEN</t>
  </si>
  <si>
    <t>SGDCLP</t>
  </si>
  <si>
    <t>SGDNOK</t>
  </si>
  <si>
    <t>SGDAED</t>
  </si>
  <si>
    <t>SGDBMD</t>
  </si>
  <si>
    <t>AEDCOP</t>
  </si>
  <si>
    <t>AEDUSD</t>
  </si>
  <si>
    <t>AEDEUR</t>
  </si>
  <si>
    <t>AEDAUD</t>
  </si>
  <si>
    <t>AEDCAD</t>
  </si>
  <si>
    <t>AEDPAB</t>
  </si>
  <si>
    <t>AEDMXN</t>
  </si>
  <si>
    <t>AEDARS</t>
  </si>
  <si>
    <t>AEDPEN</t>
  </si>
  <si>
    <t>AEDCLP</t>
  </si>
  <si>
    <t>AEDNOK</t>
  </si>
  <si>
    <t>AEDSGD</t>
  </si>
  <si>
    <t>AEDBMD</t>
  </si>
  <si>
    <t>BMDCOP</t>
  </si>
  <si>
    <t>BMDUSD</t>
  </si>
  <si>
    <t>BMDEUR</t>
  </si>
  <si>
    <t>BMDAUD</t>
  </si>
  <si>
    <t>BMDCAD</t>
  </si>
  <si>
    <t>BMDPAB</t>
  </si>
  <si>
    <t>BMDMXN</t>
  </si>
  <si>
    <t>BMDARS</t>
  </si>
  <si>
    <t>BMDPEN</t>
  </si>
  <si>
    <t>BMDCLP</t>
  </si>
  <si>
    <t>BMDNOK</t>
  </si>
  <si>
    <t>BMDSGD</t>
  </si>
  <si>
    <t>BMDAED</t>
  </si>
  <si>
    <t>USDUSD</t>
  </si>
  <si>
    <t>COPCOP</t>
  </si>
  <si>
    <t>EUREUR</t>
  </si>
  <si>
    <t>AUDAUD</t>
  </si>
  <si>
    <t>CADCAD</t>
  </si>
  <si>
    <t>PABPAB</t>
  </si>
  <si>
    <t>MXNMXN</t>
  </si>
  <si>
    <t>ARSARS</t>
  </si>
  <si>
    <t>PENPEN</t>
  </si>
  <si>
    <t>CLPCLP</t>
  </si>
  <si>
    <t>NOKNOK</t>
  </si>
  <si>
    <t>SGDSGD</t>
  </si>
  <si>
    <t>AEDAED</t>
  </si>
  <si>
    <t>BMDBMD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</si>
</sst>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"/>
  </numFmts>
  <fonts count="18">
    <font>
      <sz val="10.0"/>
      <color rgb="FF000000"/>
      <name val="Arial"/>
      <scheme val="minor"/>
    </font>
    <font>
      <color theme="1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</font>
    <font>
      <b/>
      <color rgb="FFFFFFFF"/>
      <name val="Arial"/>
    </font>
    <font>
      <b/>
      <sz val="13.0"/>
      <color rgb="FFFFFFFF"/>
      <name val="Arial"/>
    </font>
    <font>
      <b/>
      <color theme="1"/>
      <name val="Arial"/>
    </font>
    <font/>
    <font>
      <color rgb="FF000000"/>
      <name val="Arial"/>
      <scheme val="minor"/>
    </font>
    <font>
      <b/>
      <sz val="13.0"/>
      <color rgb="FFFFFFFF"/>
      <name val="Arial"/>
      <scheme val="minor"/>
    </font>
    <font>
      <b/>
      <sz val="13.0"/>
      <color theme="1"/>
      <name val="Arial"/>
      <scheme val="minor"/>
    </font>
    <font>
      <b/>
      <sz val="11.0"/>
      <color theme="1"/>
      <name val="Arial"/>
      <scheme val="minor"/>
    </font>
    <font>
      <i/>
      <color rgb="FFFFFFFF"/>
      <name val="Arial"/>
      <scheme val="minor"/>
    </font>
    <font>
      <b/>
      <sz val="15.0"/>
      <color theme="1"/>
      <name val="Arial"/>
      <scheme val="minor"/>
    </font>
    <font>
      <b/>
      <sz val="11.0"/>
      <color theme="1"/>
      <name val="Aptos Narrow"/>
    </font>
    <font>
      <sz val="11.0"/>
      <color theme="1"/>
      <name val="Aptos Narrow"/>
    </font>
    <font>
      <sz val="11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38761D"/>
        <bgColor rgb="FF38761D"/>
      </patternFill>
    </fill>
    <fill>
      <patternFill patternType="solid">
        <fgColor rgb="FFFF0000"/>
        <bgColor rgb="FFFF0000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3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right style="thin">
        <color rgb="FF000000"/>
      </right>
      <top style="dotted">
        <color rgb="FF000000"/>
      </top>
    </border>
    <border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readingOrder="0" vertical="center"/>
    </xf>
    <xf borderId="2" fillId="0" fontId="3" numFmtId="0" xfId="0" applyAlignment="1" applyBorder="1" applyFont="1">
      <alignment horizontal="center" readingOrder="0" shrinkToFit="0" vertical="center" wrapText="1"/>
    </xf>
    <xf borderId="3" fillId="0" fontId="3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6" fillId="0" fontId="1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0" xfId="0" applyAlignment="1" applyBorder="1" applyFont="1">
      <alignment horizontal="center" vertical="center"/>
    </xf>
    <xf borderId="7" fillId="2" fontId="5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textRotation="90" vertical="center"/>
    </xf>
    <xf borderId="2" fillId="0" fontId="7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9" fillId="0" fontId="4" numFmtId="0" xfId="0" applyAlignment="1" applyBorder="1" applyFont="1">
      <alignment horizontal="center" shrinkToFit="0" vertical="center" wrapText="1"/>
    </xf>
    <xf borderId="10" fillId="0" fontId="8" numFmtId="0" xfId="0" applyBorder="1" applyFont="1"/>
    <xf borderId="4" fillId="0" fontId="7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center" shrinkToFit="0" vertical="center" wrapText="1"/>
    </xf>
    <xf borderId="12" fillId="0" fontId="8" numFmtId="0" xfId="0" applyBorder="1" applyFont="1"/>
    <xf borderId="10" fillId="2" fontId="6" numFmtId="0" xfId="0" applyAlignment="1" applyBorder="1" applyFont="1">
      <alignment horizontal="center" textRotation="90" vertical="center"/>
    </xf>
    <xf borderId="3" fillId="0" fontId="7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3" fillId="0" fontId="8" numFmtId="0" xfId="0" applyBorder="1" applyFont="1"/>
    <xf borderId="14" fillId="0" fontId="7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0" fillId="0" fontId="9" numFmtId="0" xfId="0" applyAlignment="1" applyFont="1">
      <alignment horizontal="center"/>
    </xf>
    <xf borderId="17" fillId="3" fontId="10" numFmtId="0" xfId="0" applyAlignment="1" applyBorder="1" applyFill="1" applyFont="1">
      <alignment horizontal="center" readingOrder="0"/>
    </xf>
    <xf borderId="18" fillId="0" fontId="8" numFmtId="0" xfId="0" applyBorder="1" applyFont="1"/>
    <xf borderId="19" fillId="0" fontId="8" numFmtId="0" xfId="0" applyBorder="1" applyFont="1"/>
    <xf borderId="20" fillId="0" fontId="3" numFmtId="0" xfId="0" applyAlignment="1" applyBorder="1" applyFont="1">
      <alignment horizontal="center" readingOrder="0"/>
    </xf>
    <xf borderId="0" fillId="0" fontId="3" numFmtId="0" xfId="0" applyAlignment="1" applyFont="1">
      <alignment horizontal="center" readingOrder="0"/>
    </xf>
    <xf borderId="21" fillId="0" fontId="3" numFmtId="0" xfId="0" applyAlignment="1" applyBorder="1" applyFont="1">
      <alignment horizontal="center" readingOrder="0"/>
    </xf>
    <xf borderId="0" fillId="0" fontId="1" numFmtId="0" xfId="0" applyAlignment="1" applyFont="1">
      <alignment horizontal="center" readingOrder="0"/>
    </xf>
    <xf borderId="22" fillId="0" fontId="1" numFmtId="0" xfId="0" applyAlignment="1" applyBorder="1" applyFont="1">
      <alignment horizontal="center" readingOrder="0"/>
    </xf>
    <xf borderId="23" fillId="0" fontId="1" numFmtId="0" xfId="0" applyAlignment="1" applyBorder="1" applyFont="1">
      <alignment horizontal="center" readingOrder="0"/>
    </xf>
    <xf borderId="23" fillId="0" fontId="1" numFmtId="164" xfId="0" applyAlignment="1" applyBorder="1" applyFont="1" applyNumberFormat="1">
      <alignment horizontal="center" readingOrder="0"/>
    </xf>
    <xf borderId="24" fillId="0" fontId="1" numFmtId="4" xfId="0" applyAlignment="1" applyBorder="1" applyFont="1" applyNumberFormat="1">
      <alignment horizontal="center" readingOrder="0"/>
    </xf>
    <xf borderId="0" fillId="0" fontId="1" numFmtId="4" xfId="0" applyAlignment="1" applyFont="1" applyNumberFormat="1">
      <alignment horizontal="center"/>
    </xf>
    <xf borderId="0" fillId="0" fontId="1" numFmtId="0" xfId="0" applyFont="1"/>
    <xf borderId="25" fillId="0" fontId="1" numFmtId="0" xfId="0" applyAlignment="1" applyBorder="1" applyFont="1">
      <alignment horizontal="center" readingOrder="0"/>
    </xf>
    <xf borderId="26" fillId="0" fontId="1" numFmtId="0" xfId="0" applyAlignment="1" applyBorder="1" applyFont="1">
      <alignment horizontal="center" readingOrder="0"/>
    </xf>
    <xf borderId="26" fillId="0" fontId="1" numFmtId="164" xfId="0" applyAlignment="1" applyBorder="1" applyFont="1" applyNumberFormat="1">
      <alignment horizontal="center" readingOrder="0"/>
    </xf>
    <xf borderId="27" fillId="0" fontId="1" numFmtId="4" xfId="0" applyAlignment="1" applyBorder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25" fillId="0" fontId="1" numFmtId="0" xfId="0" applyAlignment="1" applyBorder="1" applyFont="1">
      <alignment horizontal="center"/>
    </xf>
    <xf borderId="26" fillId="0" fontId="1" numFmtId="0" xfId="0" applyAlignment="1" applyBorder="1" applyFont="1">
      <alignment horizontal="center"/>
    </xf>
    <xf borderId="27" fillId="0" fontId="1" numFmtId="4" xfId="0" applyAlignment="1" applyBorder="1" applyFont="1" applyNumberFormat="1">
      <alignment horizontal="center"/>
    </xf>
    <xf borderId="28" fillId="0" fontId="1" numFmtId="0" xfId="0" applyAlignment="1" applyBorder="1" applyFont="1">
      <alignment horizontal="center"/>
    </xf>
    <xf borderId="29" fillId="0" fontId="1" numFmtId="0" xfId="0" applyAlignment="1" applyBorder="1" applyFont="1">
      <alignment horizontal="center"/>
    </xf>
    <xf borderId="29" fillId="0" fontId="1" numFmtId="164" xfId="0" applyAlignment="1" applyBorder="1" applyFont="1" applyNumberFormat="1">
      <alignment horizontal="center" readingOrder="0"/>
    </xf>
    <xf borderId="30" fillId="0" fontId="1" numFmtId="4" xfId="0" applyAlignment="1" applyBorder="1" applyFont="1" applyNumberFormat="1">
      <alignment horizontal="center"/>
    </xf>
    <xf borderId="17" fillId="4" fontId="10" numFmtId="0" xfId="0" applyAlignment="1" applyBorder="1" applyFill="1" applyFont="1">
      <alignment horizontal="center" readingOrder="0"/>
    </xf>
    <xf borderId="31" fillId="0" fontId="3" numFmtId="0" xfId="0" applyAlignment="1" applyBorder="1" applyFont="1">
      <alignment horizontal="center" readingOrder="0"/>
    </xf>
    <xf borderId="32" fillId="0" fontId="3" numFmtId="0" xfId="0" applyAlignment="1" applyBorder="1" applyFont="1">
      <alignment horizontal="center" readingOrder="0"/>
    </xf>
    <xf borderId="33" fillId="0" fontId="3" numFmtId="0" xfId="0" applyAlignment="1" applyBorder="1" applyFont="1">
      <alignment horizontal="center" readingOrder="0"/>
    </xf>
    <xf borderId="24" fillId="0" fontId="1" numFmtId="164" xfId="0" applyAlignment="1" applyBorder="1" applyFont="1" applyNumberFormat="1">
      <alignment horizontal="center" readingOrder="0"/>
    </xf>
    <xf borderId="27" fillId="0" fontId="1" numFmtId="164" xfId="0" applyAlignment="1" applyBorder="1" applyFont="1" applyNumberFormat="1">
      <alignment horizontal="center" readingOrder="0"/>
    </xf>
    <xf borderId="27" fillId="0" fontId="1" numFmtId="164" xfId="0" applyAlignment="1" applyBorder="1" applyFont="1" applyNumberFormat="1">
      <alignment horizontal="center"/>
    </xf>
    <xf borderId="30" fillId="0" fontId="1" numFmtId="164" xfId="0" applyAlignment="1" applyBorder="1" applyFont="1" applyNumberFormat="1">
      <alignment horizontal="center"/>
    </xf>
    <xf borderId="0" fillId="0" fontId="3" numFmtId="0" xfId="0" applyAlignment="1" applyFont="1">
      <alignment horizontal="right" readingOrder="0" vertical="center"/>
    </xf>
    <xf borderId="0" fillId="0" fontId="1" numFmtId="0" xfId="0" applyAlignment="1" applyFont="1">
      <alignment horizontal="center" readingOrder="0" vertical="center"/>
    </xf>
    <xf borderId="8" fillId="3" fontId="2" numFmtId="0" xfId="0" applyAlignment="1" applyBorder="1" applyFont="1">
      <alignment horizontal="center" readingOrder="0" vertical="center"/>
    </xf>
    <xf borderId="8" fillId="0" fontId="11" numFmtId="164" xfId="0" applyAlignment="1" applyBorder="1" applyFont="1" applyNumberFormat="1">
      <alignment horizontal="center" vertical="center"/>
    </xf>
    <xf borderId="8" fillId="4" fontId="2" numFmtId="0" xfId="0" applyAlignment="1" applyBorder="1" applyFont="1">
      <alignment horizontal="center" readingOrder="0" vertical="center"/>
    </xf>
    <xf borderId="8" fillId="2" fontId="10" numFmtId="0" xfId="0" applyAlignment="1" applyBorder="1" applyFont="1">
      <alignment horizontal="center" readingOrder="0" vertical="center"/>
    </xf>
    <xf borderId="0" fillId="0" fontId="12" numFmtId="0" xfId="0" applyAlignment="1" applyFont="1">
      <alignment horizontal="center" readingOrder="0" vertical="center"/>
    </xf>
    <xf borderId="12" fillId="2" fontId="13" numFmtId="0" xfId="0" applyAlignment="1" applyBorder="1" applyFont="1">
      <alignment horizontal="center" readingOrder="0" vertical="center"/>
    </xf>
    <xf borderId="34" fillId="5" fontId="3" numFmtId="0" xfId="0" applyAlignment="1" applyBorder="1" applyFill="1" applyFont="1">
      <alignment horizontal="center" readingOrder="0" vertical="center"/>
    </xf>
    <xf borderId="9" fillId="0" fontId="8" numFmtId="0" xfId="0" applyBorder="1" applyFont="1"/>
    <xf borderId="8" fillId="6" fontId="14" numFmtId="164" xfId="0" applyAlignment="1" applyBorder="1" applyFill="1" applyFont="1" applyNumberFormat="1">
      <alignment horizontal="center" vertical="center"/>
    </xf>
    <xf borderId="25" fillId="0" fontId="1" numFmtId="0" xfId="0" applyAlignment="1" applyBorder="1" applyFont="1">
      <alignment horizontal="center" readingOrder="0" vertical="center"/>
    </xf>
    <xf borderId="27" fillId="0" fontId="1" numFmtId="164" xfId="0" applyAlignment="1" applyBorder="1" applyFont="1" applyNumberFormat="1">
      <alignment horizontal="center" readingOrder="0" vertical="center"/>
    </xf>
    <xf borderId="27" fillId="0" fontId="1" numFmtId="164" xfId="0" applyAlignment="1" applyBorder="1" applyFont="1" applyNumberFormat="1">
      <alignment horizontal="center" vertical="center"/>
    </xf>
    <xf borderId="28" fillId="0" fontId="1" numFmtId="0" xfId="0" applyAlignment="1" applyBorder="1" applyFont="1">
      <alignment horizontal="center" readingOrder="0" vertical="center"/>
    </xf>
    <xf borderId="30" fillId="0" fontId="1" numFmtId="164" xfId="0" applyAlignment="1" applyBorder="1" applyFont="1" applyNumberFormat="1">
      <alignment horizontal="center" vertical="center"/>
    </xf>
    <xf borderId="0" fillId="4" fontId="2" numFmtId="0" xfId="0" applyAlignment="1" applyFont="1">
      <alignment horizontal="center" readingOrder="0" vertical="center"/>
    </xf>
    <xf borderId="0" fillId="4" fontId="2" numFmtId="164" xfId="0" applyAlignment="1" applyFont="1" applyNumberFormat="1">
      <alignment horizontal="center" vertical="center"/>
    </xf>
    <xf borderId="0" fillId="3" fontId="2" numFmtId="0" xfId="0" applyAlignment="1" applyFont="1">
      <alignment horizontal="center" readingOrder="0" vertical="center"/>
    </xf>
    <xf borderId="0" fillId="3" fontId="2" numFmtId="164" xfId="0" applyAlignment="1" applyFont="1" applyNumberFormat="1">
      <alignment horizontal="center" vertical="center"/>
    </xf>
    <xf borderId="35" fillId="0" fontId="1" numFmtId="0" xfId="0" applyAlignment="1" applyBorder="1" applyFont="1">
      <alignment horizontal="center" readingOrder="0" vertical="center"/>
    </xf>
    <xf borderId="30" fillId="0" fontId="1" numFmtId="164" xfId="0" applyAlignment="1" applyBorder="1" applyFont="1" applyNumberFormat="1">
      <alignment horizontal="center" readingOrder="0" vertical="center"/>
    </xf>
    <xf borderId="0" fillId="3" fontId="5" numFmtId="0" xfId="0" applyAlignment="1" applyFont="1">
      <alignment horizontal="center"/>
    </xf>
    <xf borderId="0" fillId="3" fontId="5" numFmtId="164" xfId="0" applyAlignment="1" applyFont="1" applyNumberFormat="1">
      <alignment horizontal="center"/>
    </xf>
    <xf borderId="0" fillId="0" fontId="3" numFmtId="0" xfId="0" applyAlignment="1" applyFont="1">
      <alignment horizontal="center" readingOrder="0" vertical="center"/>
    </xf>
    <xf borderId="36" fillId="7" fontId="15" numFmtId="0" xfId="0" applyAlignment="1" applyBorder="1" applyFill="1" applyFont="1">
      <alignment horizontal="center"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36" fillId="7" fontId="16" numFmtId="0" xfId="0" applyAlignment="1" applyBorder="1" applyFont="1">
      <alignment horizontal="center" vertical="bottom"/>
    </xf>
    <xf borderId="36" fillId="7" fontId="16" numFmtId="2" xfId="0" applyAlignment="1" applyBorder="1" applyFont="1" applyNumberFormat="1">
      <alignment horizontal="center" vertical="bottom"/>
    </xf>
    <xf borderId="0" fillId="0" fontId="4" numFmtId="0" xfId="0" applyAlignment="1" applyFont="1">
      <alignment readingOrder="0" vertical="bottom"/>
    </xf>
    <xf borderId="0" fillId="0" fontId="4" numFmtId="164" xfId="0" applyAlignment="1" applyFont="1" applyNumberFormat="1">
      <alignment vertical="bottom"/>
    </xf>
    <xf borderId="36" fillId="7" fontId="16" numFmtId="10" xfId="0" applyAlignment="1" applyBorder="1" applyFont="1" applyNumberFormat="1">
      <alignment horizontal="center" vertical="bottom"/>
    </xf>
    <xf borderId="36" fillId="7" fontId="16" numFmtId="3" xfId="0" applyAlignment="1" applyBorder="1" applyFont="1" applyNumberFormat="1">
      <alignment horizontal="center" vertical="bottom"/>
    </xf>
    <xf borderId="36" fillId="7" fontId="17" numFmtId="0" xfId="0" applyAlignment="1" applyBorder="1" applyFont="1">
      <alignment horizontal="center" vertical="bottom"/>
    </xf>
    <xf borderId="36" fillId="7" fontId="17" numFmtId="0" xfId="0" applyAlignment="1" applyBorder="1" applyFont="1">
      <alignment horizontal="center" readingOrder="0" vertical="bottom"/>
    </xf>
    <xf borderId="36" fillId="7" fontId="4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38"/>
    <col customWidth="1" min="2" max="2" width="21.88"/>
    <col customWidth="1" min="3" max="3" width="3.88"/>
    <col customWidth="1" min="4" max="4" width="21.88"/>
    <col customWidth="1" min="5" max="5" width="3.5"/>
    <col customWidth="1" min="6" max="6" width="21.88"/>
    <col customWidth="1" min="7" max="7" width="3.25"/>
    <col customWidth="1" min="8" max="23" width="21.8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B2" s="2" t="s">
        <v>0</v>
      </c>
      <c r="C2" s="1"/>
      <c r="D2" s="2" t="s">
        <v>1</v>
      </c>
      <c r="E2" s="1"/>
      <c r="F2" s="2" t="s">
        <v>2</v>
      </c>
      <c r="G2" s="1"/>
      <c r="H2" s="2" t="s">
        <v>3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30.0" customHeight="1">
      <c r="A3" s="1"/>
      <c r="B3" s="3" t="s">
        <v>4</v>
      </c>
      <c r="C3" s="1"/>
      <c r="D3" s="4" t="s">
        <v>5</v>
      </c>
      <c r="E3" s="1"/>
      <c r="F3" s="3" t="s">
        <v>6</v>
      </c>
      <c r="G3" s="1"/>
      <c r="H3" s="3" t="s">
        <v>7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30.0" customHeight="1">
      <c r="A4" s="1"/>
      <c r="B4" s="5" t="s">
        <v>8</v>
      </c>
      <c r="C4" s="1"/>
      <c r="D4" s="5" t="s">
        <v>9</v>
      </c>
      <c r="E4" s="1"/>
      <c r="F4" s="5" t="s">
        <v>10</v>
      </c>
      <c r="G4" s="1"/>
      <c r="H4" s="5" t="s">
        <v>11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30.0" customHeight="1">
      <c r="A5" s="1"/>
      <c r="B5" s="5" t="s">
        <v>12</v>
      </c>
      <c r="C5" s="1"/>
      <c r="D5" s="5" t="s">
        <v>13</v>
      </c>
      <c r="E5" s="1"/>
      <c r="F5" s="5" t="s">
        <v>14</v>
      </c>
      <c r="G5" s="1"/>
      <c r="H5" s="5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30.0" customHeight="1">
      <c r="A6" s="1"/>
      <c r="B6" s="5" t="s">
        <v>16</v>
      </c>
      <c r="C6" s="1"/>
      <c r="D6" s="5" t="s">
        <v>17</v>
      </c>
      <c r="E6" s="1"/>
      <c r="F6" s="5" t="s">
        <v>18</v>
      </c>
      <c r="G6" s="1"/>
      <c r="H6" s="5" t="s">
        <v>19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ht="30.0" customHeight="1">
      <c r="A7" s="1"/>
      <c r="B7" s="5" t="s">
        <v>20</v>
      </c>
      <c r="C7" s="1"/>
      <c r="D7" s="5" t="s">
        <v>21</v>
      </c>
      <c r="E7" s="1"/>
      <c r="F7" s="6" t="s">
        <v>22</v>
      </c>
      <c r="G7" s="1"/>
      <c r="H7" s="5" t="s">
        <v>23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30.0" customHeight="1">
      <c r="A8" s="1"/>
      <c r="B8" s="5" t="s">
        <v>24</v>
      </c>
      <c r="C8" s="1"/>
      <c r="D8" s="5" t="s">
        <v>25</v>
      </c>
      <c r="E8" s="1"/>
      <c r="F8" s="1"/>
      <c r="G8" s="1"/>
      <c r="H8" s="5" t="s">
        <v>26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30.0" customHeight="1">
      <c r="A9" s="1"/>
      <c r="B9" s="5" t="s">
        <v>27</v>
      </c>
      <c r="C9" s="1"/>
      <c r="D9" s="5" t="s">
        <v>28</v>
      </c>
      <c r="E9" s="1"/>
      <c r="F9" s="1"/>
      <c r="G9" s="1"/>
      <c r="H9" s="6" t="s">
        <v>29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30.0" customHeight="1">
      <c r="A10" s="1"/>
      <c r="B10" s="5" t="s">
        <v>30</v>
      </c>
      <c r="C10" s="1"/>
      <c r="D10" s="5" t="s">
        <v>31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30.0" customHeight="1">
      <c r="A11" s="1"/>
      <c r="B11" s="5" t="s">
        <v>32</v>
      </c>
      <c r="C11" s="1"/>
      <c r="D11" s="5" t="s">
        <v>33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30.0" customHeight="1">
      <c r="A12" s="1"/>
      <c r="B12" s="6" t="s">
        <v>34</v>
      </c>
      <c r="C12" s="1"/>
      <c r="D12" s="6" t="s">
        <v>35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30.0" customHeight="1">
      <c r="A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30.0" customHeight="1">
      <c r="A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30.0" customHeight="1">
      <c r="A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30.0" customHeight="1">
      <c r="A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30.0" customHeight="1">
      <c r="A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30.0" customHeight="1">
      <c r="A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30.0" customHeight="1">
      <c r="A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30.0" customHeight="1">
      <c r="A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30.0" customHeight="1">
      <c r="A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30.0" customHeight="1">
      <c r="A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30.0" customHeight="1">
      <c r="A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30.0" customHeight="1">
      <c r="A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30.0" customHeight="1">
      <c r="A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30.0" customHeight="1">
      <c r="A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30.0" customHeight="1">
      <c r="A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30.0" customHeight="1">
      <c r="A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30.0" customHeight="1">
      <c r="A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30.0" customHeight="1">
      <c r="A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30.0" customHeight="1">
      <c r="A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30.0" customHeight="1">
      <c r="A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30.0" customHeight="1">
      <c r="A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30.0" customHeight="1">
      <c r="A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5.5"/>
    <col customWidth="1" min="3" max="3" width="24.38"/>
    <col customWidth="1" min="4" max="4" width="42.25"/>
    <col customWidth="1" min="5" max="5" width="44.63"/>
  </cols>
  <sheetData>
    <row r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7"/>
      <c r="B2" s="8"/>
      <c r="C2" s="9" t="s">
        <v>36</v>
      </c>
      <c r="D2" s="9" t="s">
        <v>37</v>
      </c>
      <c r="E2" s="10" t="s">
        <v>38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7"/>
      <c r="B3" s="11" t="s">
        <v>39</v>
      </c>
      <c r="C3" s="12" t="s">
        <v>4</v>
      </c>
      <c r="D3" s="13" t="s">
        <v>40</v>
      </c>
      <c r="E3" s="14" t="s">
        <v>41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7"/>
      <c r="B4" s="15"/>
      <c r="C4" s="16" t="s">
        <v>8</v>
      </c>
      <c r="D4" s="17" t="s">
        <v>42</v>
      </c>
      <c r="E4" s="18" t="s">
        <v>43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7"/>
      <c r="B5" s="15"/>
      <c r="C5" s="16" t="s">
        <v>12</v>
      </c>
      <c r="D5" s="17" t="s">
        <v>44</v>
      </c>
      <c r="E5" s="18" t="s">
        <v>45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7"/>
      <c r="B6" s="15"/>
      <c r="C6" s="16" t="s">
        <v>16</v>
      </c>
      <c r="D6" s="17" t="s">
        <v>46</v>
      </c>
      <c r="E6" s="18" t="s">
        <v>47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7"/>
      <c r="B7" s="15"/>
      <c r="C7" s="16" t="s">
        <v>20</v>
      </c>
      <c r="D7" s="17" t="s">
        <v>48</v>
      </c>
      <c r="E7" s="18" t="s">
        <v>49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7"/>
      <c r="B8" s="15"/>
      <c r="C8" s="16" t="s">
        <v>24</v>
      </c>
      <c r="D8" s="17" t="s">
        <v>50</v>
      </c>
      <c r="E8" s="18" t="s">
        <v>51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7"/>
      <c r="B9" s="15"/>
      <c r="C9" s="16" t="s">
        <v>27</v>
      </c>
      <c r="D9" s="17" t="s">
        <v>52</v>
      </c>
      <c r="E9" s="18" t="s">
        <v>53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7"/>
      <c r="B10" s="15"/>
      <c r="C10" s="16" t="s">
        <v>30</v>
      </c>
      <c r="D10" s="17" t="s">
        <v>54</v>
      </c>
      <c r="E10" s="18" t="s">
        <v>55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7"/>
      <c r="B11" s="15"/>
      <c r="C11" s="16" t="s">
        <v>32</v>
      </c>
      <c r="D11" s="17" t="s">
        <v>56</v>
      </c>
      <c r="E11" s="18" t="s">
        <v>57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7"/>
      <c r="B12" s="19"/>
      <c r="C12" s="16" t="s">
        <v>34</v>
      </c>
      <c r="D12" s="17" t="s">
        <v>58</v>
      </c>
      <c r="E12" s="18" t="s">
        <v>59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7"/>
      <c r="B13" s="20" t="s">
        <v>60</v>
      </c>
      <c r="C13" s="21" t="s">
        <v>5</v>
      </c>
      <c r="D13" s="22" t="s">
        <v>61</v>
      </c>
      <c r="E13" s="23" t="s">
        <v>62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7"/>
      <c r="B14" s="15"/>
      <c r="C14" s="16" t="s">
        <v>9</v>
      </c>
      <c r="D14" s="17" t="s">
        <v>63</v>
      </c>
      <c r="E14" s="18" t="s">
        <v>64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7"/>
      <c r="B15" s="15"/>
      <c r="C15" s="16" t="s">
        <v>13</v>
      </c>
      <c r="D15" s="17" t="s">
        <v>65</v>
      </c>
      <c r="E15" s="18" t="s">
        <v>66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7"/>
      <c r="B16" s="15"/>
      <c r="C16" s="16" t="s">
        <v>17</v>
      </c>
      <c r="D16" s="17" t="s">
        <v>67</v>
      </c>
      <c r="E16" s="18" t="s">
        <v>68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7"/>
      <c r="B17" s="15"/>
      <c r="C17" s="16" t="s">
        <v>21</v>
      </c>
      <c r="D17" s="17" t="s">
        <v>69</v>
      </c>
      <c r="E17" s="18" t="s">
        <v>70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15"/>
      <c r="C18" s="16" t="s">
        <v>25</v>
      </c>
      <c r="D18" s="17" t="s">
        <v>71</v>
      </c>
      <c r="E18" s="18" t="s">
        <v>72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15"/>
      <c r="C19" s="16" t="s">
        <v>28</v>
      </c>
      <c r="D19" s="17" t="s">
        <v>73</v>
      </c>
      <c r="E19" s="18" t="s">
        <v>74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15"/>
      <c r="C20" s="16" t="s">
        <v>31</v>
      </c>
      <c r="D20" s="17" t="s">
        <v>75</v>
      </c>
      <c r="E20" s="18" t="s">
        <v>76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7"/>
      <c r="B21" s="15"/>
      <c r="C21" s="16" t="s">
        <v>33</v>
      </c>
      <c r="D21" s="17" t="s">
        <v>77</v>
      </c>
      <c r="E21" s="18" t="s">
        <v>78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7"/>
      <c r="B22" s="24"/>
      <c r="C22" s="25" t="s">
        <v>35</v>
      </c>
      <c r="D22" s="26" t="s">
        <v>79</v>
      </c>
      <c r="E22" s="27" t="s">
        <v>80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7"/>
      <c r="B23" s="11" t="s">
        <v>81</v>
      </c>
      <c r="C23" s="12" t="s">
        <v>6</v>
      </c>
      <c r="D23" s="13" t="s">
        <v>82</v>
      </c>
      <c r="E23" s="14" t="s">
        <v>83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7"/>
      <c r="B24" s="15"/>
      <c r="C24" s="16" t="s">
        <v>10</v>
      </c>
      <c r="D24" s="17" t="s">
        <v>84</v>
      </c>
      <c r="E24" s="18" t="s">
        <v>85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7"/>
      <c r="B25" s="15"/>
      <c r="C25" s="16" t="s">
        <v>14</v>
      </c>
      <c r="D25" s="17" t="s">
        <v>86</v>
      </c>
      <c r="E25" s="18" t="s">
        <v>87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7"/>
      <c r="B26" s="15"/>
      <c r="C26" s="16" t="s">
        <v>18</v>
      </c>
      <c r="D26" s="17" t="s">
        <v>88</v>
      </c>
      <c r="E26" s="18" t="s">
        <v>89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43.5" customHeight="1">
      <c r="A27" s="7"/>
      <c r="B27" s="19"/>
      <c r="C27" s="28" t="s">
        <v>22</v>
      </c>
      <c r="D27" s="29" t="s">
        <v>90</v>
      </c>
      <c r="E27" s="30" t="s">
        <v>91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7"/>
      <c r="B28" s="11" t="s">
        <v>92</v>
      </c>
      <c r="C28" s="12" t="s">
        <v>7</v>
      </c>
      <c r="D28" s="13" t="s">
        <v>93</v>
      </c>
      <c r="E28" s="14" t="s">
        <v>94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7"/>
      <c r="B29" s="15"/>
      <c r="C29" s="16" t="s">
        <v>11</v>
      </c>
      <c r="D29" s="17" t="s">
        <v>95</v>
      </c>
      <c r="E29" s="18" t="s">
        <v>96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7"/>
      <c r="B30" s="15"/>
      <c r="C30" s="16" t="s">
        <v>15</v>
      </c>
      <c r="D30" s="17" t="s">
        <v>97</v>
      </c>
      <c r="E30" s="18" t="s">
        <v>98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7"/>
      <c r="B31" s="15"/>
      <c r="C31" s="16" t="s">
        <v>19</v>
      </c>
      <c r="D31" s="17" t="s">
        <v>99</v>
      </c>
      <c r="E31" s="18" t="s">
        <v>100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7"/>
      <c r="B32" s="15"/>
      <c r="C32" s="16" t="s">
        <v>23</v>
      </c>
      <c r="D32" s="17" t="s">
        <v>101</v>
      </c>
      <c r="E32" s="18" t="s">
        <v>102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7"/>
      <c r="B33" s="15"/>
      <c r="C33" s="16" t="s">
        <v>26</v>
      </c>
      <c r="D33" s="17" t="s">
        <v>103</v>
      </c>
      <c r="E33" s="18" t="s">
        <v>104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7"/>
      <c r="B34" s="19"/>
      <c r="C34" s="28" t="s">
        <v>29</v>
      </c>
      <c r="D34" s="29" t="s">
        <v>105</v>
      </c>
      <c r="E34" s="30" t="s">
        <v>106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4">
    <mergeCell ref="B3:B12"/>
    <mergeCell ref="B13:B22"/>
    <mergeCell ref="B23:B27"/>
    <mergeCell ref="B28:B3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0"/>
    <col customWidth="1" min="2" max="2" width="20.5"/>
    <col customWidth="1" min="3" max="3" width="22.0"/>
    <col customWidth="1" min="4" max="4" width="34.63"/>
    <col hidden="1" min="21" max="42" width="12.63"/>
  </cols>
  <sheetData>
    <row r="1">
      <c r="A1" s="31"/>
      <c r="B1" s="31"/>
      <c r="C1" s="31"/>
      <c r="D1" s="31"/>
      <c r="E1" s="31"/>
      <c r="F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>
      <c r="A2" s="31"/>
      <c r="B2" s="33" t="s">
        <v>107</v>
      </c>
      <c r="C2" s="34"/>
      <c r="D2" s="34"/>
      <c r="E2" s="34"/>
      <c r="F2" s="35"/>
      <c r="N2" s="31"/>
      <c r="O2" s="31"/>
      <c r="P2" s="31"/>
      <c r="Q2" s="31"/>
      <c r="R2" s="31"/>
      <c r="S2" s="31"/>
      <c r="T2" s="31"/>
      <c r="U2" s="31"/>
      <c r="V2" s="31"/>
      <c r="W2" s="31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>
      <c r="A3" s="31"/>
      <c r="B3" s="36" t="s">
        <v>108</v>
      </c>
      <c r="C3" s="37" t="s">
        <v>109</v>
      </c>
      <c r="D3" s="37" t="s">
        <v>36</v>
      </c>
      <c r="E3" s="37" t="s">
        <v>110</v>
      </c>
      <c r="F3" s="38" t="s">
        <v>111</v>
      </c>
      <c r="N3" s="31"/>
      <c r="O3" s="31"/>
      <c r="P3" s="31"/>
      <c r="Q3" s="31"/>
      <c r="R3" s="31"/>
      <c r="S3" s="31"/>
      <c r="T3" s="31"/>
      <c r="U3" s="39" t="s">
        <v>112</v>
      </c>
      <c r="V3" s="39" t="s">
        <v>113</v>
      </c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>
      <c r="A4" s="31"/>
      <c r="B4" s="40"/>
      <c r="C4" s="41"/>
      <c r="D4" s="41"/>
      <c r="E4" s="42"/>
      <c r="F4" s="43"/>
      <c r="N4" s="31"/>
      <c r="O4" s="31"/>
      <c r="P4" s="31"/>
      <c r="Q4" s="31"/>
      <c r="R4" s="31"/>
      <c r="S4" s="31"/>
      <c r="T4" s="31"/>
      <c r="U4" s="44" t="str">
        <f>IFERROR(IF(F4&gt;0,VLOOKUP(W4,'TASA DE CAMBIO'!A:B,2,0),""),"")</f>
        <v/>
      </c>
      <c r="V4" s="31" t="str">
        <f t="shared" ref="V4:V50" si="1">IF(F4&gt;0,F4*U4,"")</f>
        <v/>
      </c>
      <c r="W4" s="45" t="str">
        <f>IF(F4&gt;0,CONCATENATE(E4,PATRIMONIO!$C$2),"")</f>
        <v/>
      </c>
      <c r="X4" s="32" t="str">
        <f>IF(C4="Corriente",PATRIMONIO!$B$8,IF(C4="No corriente",PATRIMONIO!$B$22,""))</f>
        <v/>
      </c>
      <c r="Y4" s="32" t="str">
        <f>IF(C4="Corriente",PATRIMONIO!$B$9,IF(C4="No corriente",PATRIMONIO!$B$23,""))</f>
        <v/>
      </c>
      <c r="Z4" s="32" t="str">
        <f>IF(C4="Corriente",PATRIMONIO!$B$10,IF(C4="No corriente",PATRIMONIO!$B$24,""))</f>
        <v/>
      </c>
      <c r="AA4" s="32" t="str">
        <f>IF(C4="Corriente",PATRIMONIO!$B$11,IF(C4="No corriente",PATRIMONIO!$B$25,""))</f>
        <v/>
      </c>
      <c r="AB4" s="32" t="str">
        <f>IF(C4="Corriente",PATRIMONIO!$B$12,IF(C4="No corriente",PATRIMONIO!$B$26,""))</f>
        <v/>
      </c>
      <c r="AC4" s="32" t="str">
        <f>IF(C4="Corriente",PATRIMONIO!$B$13,IF(C4="No corriente",PATRIMONIO!$B$27,""))</f>
        <v/>
      </c>
      <c r="AD4" s="32" t="str">
        <f>IF(C4="Corriente",PATRIMONIO!$B$14,IF(C4="No corriente",PATRIMONIO!$B$28,""))</f>
        <v/>
      </c>
      <c r="AE4" s="32" t="str">
        <f>IF(C4="Corriente",PATRIMONIO!$B$15,IF(C4="No corriente",PATRIMONIO!$B$29,""))</f>
        <v/>
      </c>
      <c r="AF4" s="32" t="str">
        <f>IF(C4="Corriente",PATRIMONIO!$B$16,IF(C4="No corriente",PATRIMONIO!$B$30,""))</f>
        <v/>
      </c>
      <c r="AG4" s="32" t="str">
        <f>IF(C4="Corriente",PATRIMONIO!$B$17,IF(C4="No corriente",PATRIMONIO!$B$31,""))</f>
        <v/>
      </c>
      <c r="AH4" s="45" t="str">
        <f>IF(C4="Corriente",PATRIMONIO!$B$18,IF(C4="No corriente",PATRIMONIO!$B$32,""))</f>
        <v/>
      </c>
      <c r="AI4" s="32" t="str">
        <f>IF(PASIVOS!C4="Corriente",PATRIMONIO!$E$8,IF(PASIVOS!C4="No corriente",PATRIMONIO!$E$17,""))</f>
        <v/>
      </c>
      <c r="AJ4" s="32" t="str">
        <f>IF(PASIVOS!C4="Corriente",PATRIMONIO!$E$9,IF(PASIVOS!C4="No corriente",PATRIMONIO!$E$18,""))</f>
        <v/>
      </c>
      <c r="AK4" s="32" t="str">
        <f>IF(PASIVOS!C4="Corriente",PATRIMONIO!$E$10,IF(PASIVOS!C4="No corriente",PATRIMONIO!$E$19,""))</f>
        <v/>
      </c>
      <c r="AL4" s="32" t="str">
        <f>IF(PASIVOS!C4="Corriente",PATRIMONIO!$E$11,IF(PASIVOS!C4="No corriente",PATRIMONIO!$E$20,""))</f>
        <v/>
      </c>
      <c r="AM4" s="45" t="str">
        <f>IF(PASIVOS!C4="Corriente",PATRIMONIO!$E$12,IF(PASIVOS!C4="No corriente",PATRIMONIO!$E$21,""))</f>
        <v/>
      </c>
      <c r="AN4" s="32" t="str">
        <f>IF(PASIVOS!C4="Corriente",PATRIMONIO!$E$13,IF(PASIVOS!C4="No corriente",PATRIMONIO!$E$22,""))</f>
        <v/>
      </c>
      <c r="AO4" s="32" t="str">
        <f>IF(PASIVOS!C4="Corriente","",IF(PASIVOS!C4="No corriente",PATRIMONIO!$E$24,""))</f>
        <v/>
      </c>
      <c r="AP4" s="32"/>
    </row>
    <row r="5">
      <c r="A5" s="31"/>
      <c r="B5" s="46"/>
      <c r="C5" s="47"/>
      <c r="D5" s="47"/>
      <c r="E5" s="48"/>
      <c r="F5" s="49"/>
      <c r="N5" s="31"/>
      <c r="O5" s="31"/>
      <c r="P5" s="31"/>
      <c r="Q5" s="31"/>
      <c r="R5" s="31"/>
      <c r="S5" s="31"/>
      <c r="T5" s="31"/>
      <c r="U5" s="44" t="str">
        <f>IFERROR(IF(F5&gt;0,VLOOKUP(W5,'TASA DE CAMBIO'!A:B,2,0),""),"")</f>
        <v/>
      </c>
      <c r="V5" s="31" t="str">
        <f t="shared" si="1"/>
        <v/>
      </c>
      <c r="W5" s="45" t="str">
        <f>IF(F5&gt;0,CONCATENATE(E5,PATRIMONIO!$C$2),"")</f>
        <v/>
      </c>
      <c r="X5" s="32" t="str">
        <f>IF(C5="Corriente",PATRIMONIO!$B$8,IF(C5="No corriente",PATRIMONIO!$B$22,""))</f>
        <v/>
      </c>
      <c r="Y5" s="32" t="str">
        <f>IF(C5="Corriente",PATRIMONIO!$B$9,IF(C5="No corriente",PATRIMONIO!$B$23,""))</f>
        <v/>
      </c>
      <c r="Z5" s="32" t="str">
        <f>IF(C5="Corriente",PATRIMONIO!$B$10,IF(C5="No corriente",PATRIMONIO!$B$24,""))</f>
        <v/>
      </c>
      <c r="AA5" s="32" t="str">
        <f>IF(C5="Corriente",PATRIMONIO!$B$11,IF(C5="No corriente",PATRIMONIO!$B$25,""))</f>
        <v/>
      </c>
      <c r="AB5" s="32" t="str">
        <f>IF(C5="Corriente",PATRIMONIO!$B$12,IF(C5="No corriente",PATRIMONIO!$B$26,""))</f>
        <v/>
      </c>
      <c r="AC5" s="32" t="str">
        <f>IF(C5="Corriente",PATRIMONIO!$B$13,IF(C5="No corriente",PATRIMONIO!$B$27,""))</f>
        <v/>
      </c>
      <c r="AD5" s="32" t="str">
        <f>IF(C5="Corriente",PATRIMONIO!$B$14,IF(C5="No corriente",PATRIMONIO!$B$28,""))</f>
        <v/>
      </c>
      <c r="AE5" s="32" t="str">
        <f>IF(C5="Corriente",PATRIMONIO!$B$15,IF(C5="No corriente",PATRIMONIO!$B$29,""))</f>
        <v/>
      </c>
      <c r="AF5" s="32" t="str">
        <f>IF(C5="Corriente",PATRIMONIO!$B$16,IF(C5="No corriente",PATRIMONIO!$B$30,""))</f>
        <v/>
      </c>
      <c r="AG5" s="32" t="str">
        <f>IF(C5="Corriente",PATRIMONIO!$B$17,IF(C5="No corriente",PATRIMONIO!$B$31,""))</f>
        <v/>
      </c>
      <c r="AH5" s="45" t="str">
        <f>IF(C5="Corriente",PATRIMONIO!$B$18,IF(C5="No corriente",PATRIMONIO!$B$32,""))</f>
        <v/>
      </c>
      <c r="AI5" s="32" t="str">
        <f>IF(PASIVOS!C5="Corriente",PATRIMONIO!$E$8,IF(PASIVOS!C5="No corriente",PATRIMONIO!$E$17,""))</f>
        <v/>
      </c>
      <c r="AJ5" s="32" t="str">
        <f>IF(PASIVOS!C5="Corriente",PATRIMONIO!$E$9,IF(PASIVOS!C5="No corriente",PATRIMONIO!$E$18,""))</f>
        <v/>
      </c>
      <c r="AK5" s="32" t="str">
        <f>IF(PASIVOS!C5="Corriente",PATRIMONIO!$E$10,IF(PASIVOS!C5="No corriente",PATRIMONIO!$E$19,""))</f>
        <v/>
      </c>
      <c r="AL5" s="32" t="str">
        <f>IF(PASIVOS!C5="Corriente",PATRIMONIO!$E$11,IF(PASIVOS!C5="No corriente",PATRIMONIO!$E$20,""))</f>
        <v/>
      </c>
      <c r="AM5" s="45" t="str">
        <f>IF(PASIVOS!C5="Corriente",PATRIMONIO!$E$12,IF(PASIVOS!C5="No corriente",PATRIMONIO!$E$21,""))</f>
        <v/>
      </c>
      <c r="AN5" s="32" t="str">
        <f>IF(PASIVOS!C5="Corriente",PATRIMONIO!$E$13,IF(PASIVOS!C5="No corriente",PATRIMONIO!$E$22,""))</f>
        <v/>
      </c>
      <c r="AO5" s="32" t="str">
        <f>IF(PASIVOS!C5="Corriente","",IF(PASIVOS!C5="No corriente",PATRIMONIO!$E$24,""))</f>
        <v/>
      </c>
      <c r="AP5" s="32"/>
    </row>
    <row r="6">
      <c r="A6" s="31"/>
      <c r="B6" s="46"/>
      <c r="C6" s="47"/>
      <c r="D6" s="47"/>
      <c r="E6" s="48"/>
      <c r="F6" s="49"/>
      <c r="N6" s="31"/>
      <c r="O6" s="31"/>
      <c r="P6" s="31"/>
      <c r="Q6" s="31"/>
      <c r="R6" s="31"/>
      <c r="S6" s="31"/>
      <c r="T6" s="31"/>
      <c r="U6" s="44" t="str">
        <f>IFERROR(IF(F6&gt;0,VLOOKUP(W6,'TASA DE CAMBIO'!A:B,2,0),""),"")</f>
        <v/>
      </c>
      <c r="V6" s="50" t="str">
        <f t="shared" si="1"/>
        <v/>
      </c>
      <c r="W6" s="45" t="str">
        <f>IF(F6&gt;0,CONCATENATE(E6,PATRIMONIO!$C$2),"")</f>
        <v/>
      </c>
      <c r="X6" s="32" t="str">
        <f>IF(C6="Corriente",PATRIMONIO!$B$8,IF(C6="No corriente",PATRIMONIO!$B$22,""))</f>
        <v/>
      </c>
      <c r="Y6" s="32" t="str">
        <f>IF(C6="Corriente",PATRIMONIO!$B$9,IF(C6="No corriente",PATRIMONIO!$B$23,""))</f>
        <v/>
      </c>
      <c r="Z6" s="32" t="str">
        <f>IF(C6="Corriente",PATRIMONIO!$B$10,IF(C6="No corriente",PATRIMONIO!$B$24,""))</f>
        <v/>
      </c>
      <c r="AA6" s="32" t="str">
        <f>IF(C6="Corriente",PATRIMONIO!$B$11,IF(C6="No corriente",PATRIMONIO!$B$25,""))</f>
        <v/>
      </c>
      <c r="AB6" s="32" t="str">
        <f>IF(C6="Corriente",PATRIMONIO!$B$12,IF(C6="No corriente",PATRIMONIO!$B$26,""))</f>
        <v/>
      </c>
      <c r="AC6" s="32" t="str">
        <f>IF(C6="Corriente",PATRIMONIO!$B$13,IF(C6="No corriente",PATRIMONIO!$B$27,""))</f>
        <v/>
      </c>
      <c r="AD6" s="32" t="str">
        <f>IF(C6="Corriente",PATRIMONIO!$B$14,IF(C6="No corriente",PATRIMONIO!$B$28,""))</f>
        <v/>
      </c>
      <c r="AE6" s="32" t="str">
        <f>IF(C6="Corriente",PATRIMONIO!$B$15,IF(C6="No corriente",PATRIMONIO!$B$29,""))</f>
        <v/>
      </c>
      <c r="AF6" s="32" t="str">
        <f>IF(C6="Corriente",PATRIMONIO!$B$16,IF(C6="No corriente",PATRIMONIO!$B$30,""))</f>
        <v/>
      </c>
      <c r="AG6" s="32" t="str">
        <f>IF(C6="Corriente",PATRIMONIO!$B$17,IF(C6="No corriente",PATRIMONIO!$B$31,""))</f>
        <v/>
      </c>
      <c r="AH6" s="45" t="str">
        <f>IF(C6="Corriente",PATRIMONIO!$B$18,IF(C6="No corriente",PATRIMONIO!$B$32,""))</f>
        <v/>
      </c>
      <c r="AI6" s="32" t="str">
        <f>IF(PASIVOS!C6="Corriente",PATRIMONIO!$E$8,IF(PASIVOS!C6="No corriente",PATRIMONIO!$E$17,""))</f>
        <v/>
      </c>
      <c r="AJ6" s="32" t="str">
        <f>IF(PASIVOS!C6="Corriente",PATRIMONIO!$E$9,IF(PASIVOS!C6="No corriente",PATRIMONIO!$E$18,""))</f>
        <v/>
      </c>
      <c r="AK6" s="32" t="str">
        <f>IF(PASIVOS!C6="Corriente",PATRIMONIO!$E$10,IF(PASIVOS!C6="No corriente",PATRIMONIO!$E$19,""))</f>
        <v/>
      </c>
      <c r="AL6" s="32" t="str">
        <f>IF(PASIVOS!C6="Corriente",PATRIMONIO!$E$11,IF(PASIVOS!C6="No corriente",PATRIMONIO!$E$20,""))</f>
        <v/>
      </c>
      <c r="AM6" s="45" t="str">
        <f>IF(PASIVOS!C6="Corriente",PATRIMONIO!$E$12,IF(PASIVOS!C6="No corriente",PATRIMONIO!$E$21,""))</f>
        <v/>
      </c>
      <c r="AN6" s="32" t="str">
        <f>IF(PASIVOS!C6="Corriente",PATRIMONIO!$E$13,IF(PASIVOS!C6="No corriente",PATRIMONIO!$E$22,""))</f>
        <v/>
      </c>
      <c r="AO6" s="32" t="str">
        <f>IF(PASIVOS!C6="Corriente","",IF(PASIVOS!C6="No corriente",PATRIMONIO!$E$24,""))</f>
        <v/>
      </c>
      <c r="AP6" s="32"/>
    </row>
    <row r="7">
      <c r="A7" s="31"/>
      <c r="B7" s="46"/>
      <c r="C7" s="47"/>
      <c r="D7" s="47"/>
      <c r="E7" s="48"/>
      <c r="F7" s="49"/>
      <c r="N7" s="31"/>
      <c r="O7" s="31"/>
      <c r="P7" s="31"/>
      <c r="Q7" s="31"/>
      <c r="R7" s="31"/>
      <c r="S7" s="31"/>
      <c r="T7" s="31"/>
      <c r="U7" s="44" t="str">
        <f>IFERROR(IF(F7&gt;0,VLOOKUP(W7,'TASA DE CAMBIO'!A:B,2,0),""),"")</f>
        <v/>
      </c>
      <c r="V7" s="50" t="str">
        <f t="shared" si="1"/>
        <v/>
      </c>
      <c r="W7" s="45" t="str">
        <f>IF(F7&gt;0,CONCATENATE(E7,PATRIMONIO!$C$2),"")</f>
        <v/>
      </c>
      <c r="X7" s="32" t="str">
        <f>IF(C7="Corriente",PATRIMONIO!$B$8,IF(C7="No corriente",PATRIMONIO!$B$22,""))</f>
        <v/>
      </c>
      <c r="Y7" s="32" t="str">
        <f>IF(C7="Corriente",PATRIMONIO!$B$9,IF(C7="No corriente",PATRIMONIO!$B$23,""))</f>
        <v/>
      </c>
      <c r="Z7" s="32" t="str">
        <f>IF(C7="Corriente",PATRIMONIO!$B$10,IF(C7="No corriente",PATRIMONIO!$B$24,""))</f>
        <v/>
      </c>
      <c r="AA7" s="32" t="str">
        <f>IF(C7="Corriente",PATRIMONIO!$B$11,IF(C7="No corriente",PATRIMONIO!$B$25,""))</f>
        <v/>
      </c>
      <c r="AB7" s="32" t="str">
        <f>IF(C7="Corriente",PATRIMONIO!$B$12,IF(C7="No corriente",PATRIMONIO!$B$26,""))</f>
        <v/>
      </c>
      <c r="AC7" s="32" t="str">
        <f>IF(C7="Corriente",PATRIMONIO!$B$13,IF(C7="No corriente",PATRIMONIO!$B$27,""))</f>
        <v/>
      </c>
      <c r="AD7" s="32" t="str">
        <f>IF(C7="Corriente",PATRIMONIO!$B$14,IF(C7="No corriente",PATRIMONIO!$B$28,""))</f>
        <v/>
      </c>
      <c r="AE7" s="32" t="str">
        <f>IF(C7="Corriente",PATRIMONIO!$B$15,IF(C7="No corriente",PATRIMONIO!$B$29,""))</f>
        <v/>
      </c>
      <c r="AF7" s="32" t="str">
        <f>IF(C7="Corriente",PATRIMONIO!$B$16,IF(C7="No corriente",PATRIMONIO!$B$30,""))</f>
        <v/>
      </c>
      <c r="AG7" s="32" t="str">
        <f>IF(C7="Corriente",PATRIMONIO!$B$17,IF(C7="No corriente",PATRIMONIO!$B$31,""))</f>
        <v/>
      </c>
      <c r="AH7" s="45" t="str">
        <f>IF(C7="Corriente",PATRIMONIO!$B$18,IF(C7="No corriente",PATRIMONIO!$B$32,""))</f>
        <v/>
      </c>
      <c r="AI7" s="32" t="str">
        <f>IF(PASIVOS!C7="Corriente",PATRIMONIO!$E$8,IF(PASIVOS!C7="No corriente",PATRIMONIO!$E$17,""))</f>
        <v/>
      </c>
      <c r="AJ7" s="32" t="str">
        <f>IF(PASIVOS!C7="Corriente",PATRIMONIO!$E$9,IF(PASIVOS!C7="No corriente",PATRIMONIO!$E$18,""))</f>
        <v/>
      </c>
      <c r="AK7" s="32" t="str">
        <f>IF(PASIVOS!C7="Corriente",PATRIMONIO!$E$10,IF(PASIVOS!C7="No corriente",PATRIMONIO!$E$19,""))</f>
        <v/>
      </c>
      <c r="AL7" s="32" t="str">
        <f>IF(PASIVOS!C7="Corriente",PATRIMONIO!$E$11,IF(PASIVOS!C7="No corriente",PATRIMONIO!$E$20,""))</f>
        <v/>
      </c>
      <c r="AM7" s="45" t="str">
        <f>IF(PASIVOS!C7="Corriente",PATRIMONIO!$E$12,IF(PASIVOS!C7="No corriente",PATRIMONIO!$E$21,""))</f>
        <v/>
      </c>
      <c r="AN7" s="32" t="str">
        <f>IF(PASIVOS!C7="Corriente",PATRIMONIO!$E$13,IF(PASIVOS!C7="No corriente",PATRIMONIO!$E$22,""))</f>
        <v/>
      </c>
      <c r="AO7" s="32" t="str">
        <f>IF(PASIVOS!C7="Corriente","",IF(PASIVOS!C7="No corriente",PATRIMONIO!$E$24,""))</f>
        <v/>
      </c>
      <c r="AP7" s="32"/>
    </row>
    <row r="8">
      <c r="A8" s="31"/>
      <c r="B8" s="46"/>
      <c r="C8" s="47"/>
      <c r="D8" s="47"/>
      <c r="E8" s="48"/>
      <c r="F8" s="49"/>
      <c r="N8" s="31"/>
      <c r="O8" s="31"/>
      <c r="P8" s="31"/>
      <c r="Q8" s="31"/>
      <c r="R8" s="31"/>
      <c r="S8" s="31"/>
      <c r="T8" s="31"/>
      <c r="U8" s="44" t="str">
        <f>IFERROR(IF(F8&gt;0,VLOOKUP(W8,'TASA DE CAMBIO'!A:B,2,0),""),"")</f>
        <v/>
      </c>
      <c r="V8" s="50" t="str">
        <f t="shared" si="1"/>
        <v/>
      </c>
      <c r="W8" s="45" t="str">
        <f>IF(F8&gt;0,CONCATENATE(E8,PATRIMONIO!$C$2),"")</f>
        <v/>
      </c>
      <c r="X8" s="32" t="str">
        <f>IF(C8="Corriente",PATRIMONIO!$B$8,IF(C8="No corriente",PATRIMONIO!$B$22,""))</f>
        <v/>
      </c>
      <c r="Y8" s="32" t="str">
        <f>IF(C8="Corriente",PATRIMONIO!$B$9,IF(C8="No corriente",PATRIMONIO!$B$23,""))</f>
        <v/>
      </c>
      <c r="Z8" s="32" t="str">
        <f>IF(C8="Corriente",PATRIMONIO!$B$10,IF(C8="No corriente",PATRIMONIO!$B$24,""))</f>
        <v/>
      </c>
      <c r="AA8" s="32" t="str">
        <f>IF(C8="Corriente",PATRIMONIO!$B$11,IF(C8="No corriente",PATRIMONIO!$B$25,""))</f>
        <v/>
      </c>
      <c r="AB8" s="32" t="str">
        <f>IF(C8="Corriente",PATRIMONIO!$B$12,IF(C8="No corriente",PATRIMONIO!$B$26,""))</f>
        <v/>
      </c>
      <c r="AC8" s="32" t="str">
        <f>IF(C8="Corriente",PATRIMONIO!$B$13,IF(C8="No corriente",PATRIMONIO!$B$27,""))</f>
        <v/>
      </c>
      <c r="AD8" s="32" t="str">
        <f>IF(C8="Corriente",PATRIMONIO!$B$14,IF(C8="No corriente",PATRIMONIO!$B$28,""))</f>
        <v/>
      </c>
      <c r="AE8" s="32" t="str">
        <f>IF(C8="Corriente",PATRIMONIO!$B$15,IF(C8="No corriente",PATRIMONIO!$B$29,""))</f>
        <v/>
      </c>
      <c r="AF8" s="32" t="str">
        <f>IF(C8="Corriente",PATRIMONIO!$B$16,IF(C8="No corriente",PATRIMONIO!$B$30,""))</f>
        <v/>
      </c>
      <c r="AG8" s="32" t="str">
        <f>IF(C8="Corriente",PATRIMONIO!$B$17,IF(C8="No corriente",PATRIMONIO!$B$31,""))</f>
        <v/>
      </c>
      <c r="AH8" s="45" t="str">
        <f>IF(C8="Corriente",PATRIMONIO!$B$18,IF(C8="No corriente",PATRIMONIO!$B$32,""))</f>
        <v/>
      </c>
      <c r="AI8" s="32" t="str">
        <f>IF(PASIVOS!C8="Corriente",PATRIMONIO!$E$8,IF(PASIVOS!C8="No corriente",PATRIMONIO!$E$17,""))</f>
        <v/>
      </c>
      <c r="AJ8" s="32" t="str">
        <f>IF(PASIVOS!C8="Corriente",PATRIMONIO!$E$9,IF(PASIVOS!C8="No corriente",PATRIMONIO!$E$18,""))</f>
        <v/>
      </c>
      <c r="AK8" s="32" t="str">
        <f>IF(PASIVOS!C8="Corriente",PATRIMONIO!$E$10,IF(PASIVOS!C8="No corriente",PATRIMONIO!$E$19,""))</f>
        <v/>
      </c>
      <c r="AL8" s="32" t="str">
        <f>IF(PASIVOS!C8="Corriente",PATRIMONIO!$E$11,IF(PASIVOS!C8="No corriente",PATRIMONIO!$E$20,""))</f>
        <v/>
      </c>
      <c r="AM8" s="45" t="str">
        <f>IF(PASIVOS!C8="Corriente",PATRIMONIO!$E$12,IF(PASIVOS!C8="No corriente",PATRIMONIO!$E$21,""))</f>
        <v/>
      </c>
      <c r="AN8" s="32" t="str">
        <f>IF(PASIVOS!C8="Corriente",PATRIMONIO!$E$13,IF(PASIVOS!C8="No corriente",PATRIMONIO!$E$22,""))</f>
        <v/>
      </c>
      <c r="AO8" s="32" t="str">
        <f>IF(PASIVOS!C8="Corriente","",IF(PASIVOS!C8="No corriente",PATRIMONIO!$E$24,""))</f>
        <v/>
      </c>
      <c r="AP8" s="32"/>
    </row>
    <row r="9">
      <c r="A9" s="31"/>
      <c r="B9" s="46"/>
      <c r="C9" s="47"/>
      <c r="D9" s="47"/>
      <c r="E9" s="48"/>
      <c r="F9" s="49"/>
      <c r="N9" s="31"/>
      <c r="O9" s="31"/>
      <c r="P9" s="31"/>
      <c r="Q9" s="31"/>
      <c r="R9" s="31"/>
      <c r="S9" s="31"/>
      <c r="T9" s="31"/>
      <c r="U9" s="44" t="str">
        <f>IFERROR(IF(F9&gt;0,VLOOKUP(W9,'TASA DE CAMBIO'!A:B,2,0),""),"")</f>
        <v/>
      </c>
      <c r="V9" s="50" t="str">
        <f t="shared" si="1"/>
        <v/>
      </c>
      <c r="W9" s="45" t="str">
        <f>IF(F9&gt;0,CONCATENATE(E9,PATRIMONIO!$C$2),"")</f>
        <v/>
      </c>
      <c r="X9" s="32" t="str">
        <f>IF(C9="Corriente",PATRIMONIO!$B$8,IF(C9="No corriente",PATRIMONIO!$B$22,""))</f>
        <v/>
      </c>
      <c r="Y9" s="32" t="str">
        <f>IF(C9="Corriente",PATRIMONIO!$B$9,IF(C9="No corriente",PATRIMONIO!$B$23,""))</f>
        <v/>
      </c>
      <c r="Z9" s="32" t="str">
        <f>IF(C9="Corriente",PATRIMONIO!$B$10,IF(C9="No corriente",PATRIMONIO!$B$24,""))</f>
        <v/>
      </c>
      <c r="AA9" s="32" t="str">
        <f>IF(C9="Corriente",PATRIMONIO!$B$11,IF(C9="No corriente",PATRIMONIO!$B$25,""))</f>
        <v/>
      </c>
      <c r="AB9" s="32" t="str">
        <f>IF(C9="Corriente",PATRIMONIO!$B$12,IF(C9="No corriente",PATRIMONIO!$B$26,""))</f>
        <v/>
      </c>
      <c r="AC9" s="32" t="str">
        <f>IF(C9="Corriente",PATRIMONIO!$B$13,IF(C9="No corriente",PATRIMONIO!$B$27,""))</f>
        <v/>
      </c>
      <c r="AD9" s="32" t="str">
        <f>IF(C9="Corriente",PATRIMONIO!$B$14,IF(C9="No corriente",PATRIMONIO!$B$28,""))</f>
        <v/>
      </c>
      <c r="AE9" s="32" t="str">
        <f>IF(C9="Corriente",PATRIMONIO!$B$15,IF(C9="No corriente",PATRIMONIO!$B$29,""))</f>
        <v/>
      </c>
      <c r="AF9" s="32" t="str">
        <f>IF(C9="Corriente",PATRIMONIO!$B$16,IF(C9="No corriente",PATRIMONIO!$B$30,""))</f>
        <v/>
      </c>
      <c r="AG9" s="32" t="str">
        <f>IF(C9="Corriente",PATRIMONIO!$B$17,IF(C9="No corriente",PATRIMONIO!$B$31,""))</f>
        <v/>
      </c>
      <c r="AH9" s="45" t="str">
        <f>IF(C9="Corriente",PATRIMONIO!$B$18,IF(C9="No corriente",PATRIMONIO!$B$32,""))</f>
        <v/>
      </c>
      <c r="AI9" s="32" t="str">
        <f>IF(PASIVOS!C9="Corriente",PATRIMONIO!$E$8,IF(PASIVOS!C9="No corriente",PATRIMONIO!$E$17,""))</f>
        <v/>
      </c>
      <c r="AJ9" s="32" t="str">
        <f>IF(PASIVOS!C9="Corriente",PATRIMONIO!$E$9,IF(PASIVOS!C9="No corriente",PATRIMONIO!$E$18,""))</f>
        <v/>
      </c>
      <c r="AK9" s="32" t="str">
        <f>IF(PASIVOS!C9="Corriente",PATRIMONIO!$E$10,IF(PASIVOS!C9="No corriente",PATRIMONIO!$E$19,""))</f>
        <v/>
      </c>
      <c r="AL9" s="32" t="str">
        <f>IF(PASIVOS!C9="Corriente",PATRIMONIO!$E$11,IF(PASIVOS!C9="No corriente",PATRIMONIO!$E$20,""))</f>
        <v/>
      </c>
      <c r="AM9" s="45" t="str">
        <f>IF(PASIVOS!C9="Corriente",PATRIMONIO!$E$12,IF(PASIVOS!C9="No corriente",PATRIMONIO!$E$21,""))</f>
        <v/>
      </c>
      <c r="AN9" s="32" t="str">
        <f>IF(PASIVOS!C9="Corriente",PATRIMONIO!$E$13,IF(PASIVOS!C9="No corriente",PATRIMONIO!$E$22,""))</f>
        <v/>
      </c>
      <c r="AO9" s="32" t="str">
        <f>IF(PASIVOS!C9="Corriente","",IF(PASIVOS!C9="No corriente",PATRIMONIO!$E$24,""))</f>
        <v/>
      </c>
      <c r="AP9" s="32"/>
    </row>
    <row r="10">
      <c r="A10" s="31"/>
      <c r="B10" s="46"/>
      <c r="C10" s="47"/>
      <c r="D10" s="47"/>
      <c r="E10" s="48"/>
      <c r="F10" s="49"/>
      <c r="N10" s="31"/>
      <c r="O10" s="31"/>
      <c r="P10" s="31"/>
      <c r="Q10" s="31"/>
      <c r="R10" s="31"/>
      <c r="S10" s="31"/>
      <c r="T10" s="31"/>
      <c r="U10" s="44" t="str">
        <f>IFERROR(IF(F10&gt;0,VLOOKUP(W10,'TASA DE CAMBIO'!A:B,2,0),""),"")</f>
        <v/>
      </c>
      <c r="V10" s="50" t="str">
        <f t="shared" si="1"/>
        <v/>
      </c>
      <c r="W10" s="45" t="str">
        <f>IF(F10&gt;0,CONCATENATE(E10,PATRIMONIO!$C$2),"")</f>
        <v/>
      </c>
      <c r="X10" s="32" t="str">
        <f>IF(C10="Corriente",PATRIMONIO!$B$8,IF(C10="No corriente",PATRIMONIO!$B$22,""))</f>
        <v/>
      </c>
      <c r="Y10" s="32" t="str">
        <f>IF(C10="Corriente",PATRIMONIO!$B$9,IF(C10="No corriente",PATRIMONIO!$B$23,""))</f>
        <v/>
      </c>
      <c r="Z10" s="32" t="str">
        <f>IF(C10="Corriente",PATRIMONIO!$B$10,IF(C10="No corriente",PATRIMONIO!$B$24,""))</f>
        <v/>
      </c>
      <c r="AA10" s="32" t="str">
        <f>IF(C10="Corriente",PATRIMONIO!$B$11,IF(C10="No corriente",PATRIMONIO!$B$25,""))</f>
        <v/>
      </c>
      <c r="AB10" s="32" t="str">
        <f>IF(C10="Corriente",PATRIMONIO!$B$12,IF(C10="No corriente",PATRIMONIO!$B$26,""))</f>
        <v/>
      </c>
      <c r="AC10" s="32" t="str">
        <f>IF(C10="Corriente",PATRIMONIO!$B$13,IF(C10="No corriente",PATRIMONIO!$B$27,""))</f>
        <v/>
      </c>
      <c r="AD10" s="32" t="str">
        <f>IF(C10="Corriente",PATRIMONIO!$B$14,IF(C10="No corriente",PATRIMONIO!$B$28,""))</f>
        <v/>
      </c>
      <c r="AE10" s="32" t="str">
        <f>IF(C10="Corriente",PATRIMONIO!$B$15,IF(C10="No corriente",PATRIMONIO!$B$29,""))</f>
        <v/>
      </c>
      <c r="AF10" s="32" t="str">
        <f>IF(C10="Corriente",PATRIMONIO!$B$16,IF(C10="No corriente",PATRIMONIO!$B$30,""))</f>
        <v/>
      </c>
      <c r="AG10" s="32" t="str">
        <f>IF(C10="Corriente",PATRIMONIO!$B$17,IF(C10="No corriente",PATRIMONIO!$B$31,""))</f>
        <v/>
      </c>
      <c r="AH10" s="45" t="str">
        <f>IF(C10="Corriente",PATRIMONIO!$B$18,IF(C10="No corriente",PATRIMONIO!$B$32,""))</f>
        <v/>
      </c>
      <c r="AI10" s="32" t="str">
        <f>IF(PASIVOS!C10="Corriente",PATRIMONIO!$E$8,IF(PASIVOS!C10="No corriente",PATRIMONIO!$E$17,""))</f>
        <v/>
      </c>
      <c r="AJ10" s="32" t="str">
        <f>IF(PASIVOS!C10="Corriente",PATRIMONIO!$E$9,IF(PASIVOS!C10="No corriente",PATRIMONIO!$E$18,""))</f>
        <v/>
      </c>
      <c r="AK10" s="32" t="str">
        <f>IF(PASIVOS!C10="Corriente",PATRIMONIO!$E$10,IF(PASIVOS!C10="No corriente",PATRIMONIO!$E$19,""))</f>
        <v/>
      </c>
      <c r="AL10" s="32" t="str">
        <f>IF(PASIVOS!C10="Corriente",PATRIMONIO!$E$11,IF(PASIVOS!C10="No corriente",PATRIMONIO!$E$20,""))</f>
        <v/>
      </c>
      <c r="AM10" s="45" t="str">
        <f>IF(PASIVOS!C10="Corriente",PATRIMONIO!$E$12,IF(PASIVOS!C10="No corriente",PATRIMONIO!$E$21,""))</f>
        <v/>
      </c>
      <c r="AN10" s="32" t="str">
        <f>IF(PASIVOS!C10="Corriente",PATRIMONIO!$E$13,IF(PASIVOS!C10="No corriente",PATRIMONIO!$E$22,""))</f>
        <v/>
      </c>
      <c r="AO10" s="32" t="str">
        <f>IF(PASIVOS!C10="Corriente","",IF(PASIVOS!C10="No corriente",PATRIMONIO!$E$24,""))</f>
        <v/>
      </c>
      <c r="AP10" s="32"/>
    </row>
    <row r="11">
      <c r="A11" s="31"/>
      <c r="B11" s="46"/>
      <c r="C11" s="47"/>
      <c r="D11" s="47"/>
      <c r="E11" s="48"/>
      <c r="F11" s="49"/>
      <c r="N11" s="31"/>
      <c r="O11" s="31"/>
      <c r="P11" s="31"/>
      <c r="Q11" s="31"/>
      <c r="R11" s="31"/>
      <c r="S11" s="31"/>
      <c r="T11" s="31"/>
      <c r="U11" s="44" t="str">
        <f>IFERROR(IF(F11&gt;0,VLOOKUP(W11,'TASA DE CAMBIO'!A:B,2,0),""),"")</f>
        <v/>
      </c>
      <c r="V11" s="50" t="str">
        <f t="shared" si="1"/>
        <v/>
      </c>
      <c r="W11" s="45" t="str">
        <f>IF(F11&gt;0,CONCATENATE(E11,PATRIMONIO!$C$2),"")</f>
        <v/>
      </c>
      <c r="X11" s="32" t="str">
        <f>IF(C11="Corriente",PATRIMONIO!$B$8,IF(C11="No corriente",PATRIMONIO!$B$22,""))</f>
        <v/>
      </c>
      <c r="Y11" s="32" t="str">
        <f>IF(C11="Corriente",PATRIMONIO!$B$9,IF(C11="No corriente",PATRIMONIO!$B$23,""))</f>
        <v/>
      </c>
      <c r="Z11" s="32" t="str">
        <f>IF(C11="Corriente",PATRIMONIO!$B$10,IF(C11="No corriente",PATRIMONIO!$B$24,""))</f>
        <v/>
      </c>
      <c r="AA11" s="32" t="str">
        <f>IF(C11="Corriente",PATRIMONIO!$B$11,IF(C11="No corriente",PATRIMONIO!$B$25,""))</f>
        <v/>
      </c>
      <c r="AB11" s="32" t="str">
        <f>IF(C11="Corriente",PATRIMONIO!$B$12,IF(C11="No corriente",PATRIMONIO!$B$26,""))</f>
        <v/>
      </c>
      <c r="AC11" s="32" t="str">
        <f>IF(C11="Corriente",PATRIMONIO!$B$13,IF(C11="No corriente",PATRIMONIO!$B$27,""))</f>
        <v/>
      </c>
      <c r="AD11" s="32" t="str">
        <f>IF(C11="Corriente",PATRIMONIO!$B$14,IF(C11="No corriente",PATRIMONIO!$B$28,""))</f>
        <v/>
      </c>
      <c r="AE11" s="32" t="str">
        <f>IF(C11="Corriente",PATRIMONIO!$B$15,IF(C11="No corriente",PATRIMONIO!$B$29,""))</f>
        <v/>
      </c>
      <c r="AF11" s="32" t="str">
        <f>IF(C11="Corriente",PATRIMONIO!$B$16,IF(C11="No corriente",PATRIMONIO!$B$30,""))</f>
        <v/>
      </c>
      <c r="AG11" s="32" t="str">
        <f>IF(C11="Corriente",PATRIMONIO!$B$17,IF(C11="No corriente",PATRIMONIO!$B$31,""))</f>
        <v/>
      </c>
      <c r="AH11" s="45" t="str">
        <f>IF(C11="Corriente",PATRIMONIO!$B$18,IF(C11="No corriente",PATRIMONIO!$B$32,""))</f>
        <v/>
      </c>
      <c r="AI11" s="32" t="str">
        <f>IF(PASIVOS!C11="Corriente",PATRIMONIO!$E$8,IF(PASIVOS!C11="No corriente",PATRIMONIO!$E$17,""))</f>
        <v/>
      </c>
      <c r="AJ11" s="32" t="str">
        <f>IF(PASIVOS!C11="Corriente",PATRIMONIO!$E$9,IF(PASIVOS!C11="No corriente",PATRIMONIO!$E$18,""))</f>
        <v/>
      </c>
      <c r="AK11" s="32" t="str">
        <f>IF(PASIVOS!C11="Corriente",PATRIMONIO!$E$10,IF(PASIVOS!C11="No corriente",PATRIMONIO!$E$19,""))</f>
        <v/>
      </c>
      <c r="AL11" s="32" t="str">
        <f>IF(PASIVOS!C11="Corriente",PATRIMONIO!$E$11,IF(PASIVOS!C11="No corriente",PATRIMONIO!$E$20,""))</f>
        <v/>
      </c>
      <c r="AM11" s="45" t="str">
        <f>IF(PASIVOS!C11="Corriente",PATRIMONIO!$E$12,IF(PASIVOS!C11="No corriente",PATRIMONIO!$E$21,""))</f>
        <v/>
      </c>
      <c r="AN11" s="32" t="str">
        <f>IF(PASIVOS!C11="Corriente",PATRIMONIO!$E$13,IF(PASIVOS!C11="No corriente",PATRIMONIO!$E$22,""))</f>
        <v/>
      </c>
      <c r="AO11" s="32" t="str">
        <f>IF(PASIVOS!C11="Corriente","",IF(PASIVOS!C11="No corriente",PATRIMONIO!$E$24,""))</f>
        <v/>
      </c>
      <c r="AP11" s="32"/>
    </row>
    <row r="12">
      <c r="A12" s="31"/>
      <c r="B12" s="46"/>
      <c r="C12" s="47"/>
      <c r="D12" s="47"/>
      <c r="E12" s="48"/>
      <c r="F12" s="49"/>
      <c r="N12" s="31"/>
      <c r="O12" s="31"/>
      <c r="P12" s="31"/>
      <c r="Q12" s="31"/>
      <c r="R12" s="31"/>
      <c r="S12" s="31"/>
      <c r="T12" s="31"/>
      <c r="U12" s="44" t="str">
        <f>IFERROR(IF(F12&gt;0,VLOOKUP(W12,'TASA DE CAMBIO'!A:B,2,0),""),"")</f>
        <v/>
      </c>
      <c r="V12" s="50" t="str">
        <f t="shared" si="1"/>
        <v/>
      </c>
      <c r="W12" s="45" t="str">
        <f>IF(F12&gt;0,CONCATENATE(E12,PATRIMONIO!$C$2),"")</f>
        <v/>
      </c>
      <c r="X12" s="32" t="str">
        <f>IF(C12="Corriente",PATRIMONIO!$B$8,IF(C12="No corriente",PATRIMONIO!$B$22,""))</f>
        <v/>
      </c>
      <c r="Y12" s="32" t="str">
        <f>IF(C12="Corriente",PATRIMONIO!$B$9,IF(C12="No corriente",PATRIMONIO!$B$23,""))</f>
        <v/>
      </c>
      <c r="Z12" s="32" t="str">
        <f>IF(C12="Corriente",PATRIMONIO!$B$10,IF(C12="No corriente",PATRIMONIO!$B$24,""))</f>
        <v/>
      </c>
      <c r="AA12" s="32" t="str">
        <f>IF(C12="Corriente",PATRIMONIO!$B$11,IF(C12="No corriente",PATRIMONIO!$B$25,""))</f>
        <v/>
      </c>
      <c r="AB12" s="32" t="str">
        <f>IF(C12="Corriente",PATRIMONIO!$B$12,IF(C12="No corriente",PATRIMONIO!$B$26,""))</f>
        <v/>
      </c>
      <c r="AC12" s="32" t="str">
        <f>IF(C12="Corriente",PATRIMONIO!$B$13,IF(C12="No corriente",PATRIMONIO!$B$27,""))</f>
        <v/>
      </c>
      <c r="AD12" s="32" t="str">
        <f>IF(C12="Corriente",PATRIMONIO!$B$14,IF(C12="No corriente",PATRIMONIO!$B$28,""))</f>
        <v/>
      </c>
      <c r="AE12" s="32" t="str">
        <f>IF(C12="Corriente",PATRIMONIO!$B$15,IF(C12="No corriente",PATRIMONIO!$B$29,""))</f>
        <v/>
      </c>
      <c r="AF12" s="32" t="str">
        <f>IF(C12="Corriente",PATRIMONIO!$B$16,IF(C12="No corriente",PATRIMONIO!$B$30,""))</f>
        <v/>
      </c>
      <c r="AG12" s="32" t="str">
        <f>IF(C12="Corriente",PATRIMONIO!$B$17,IF(C12="No corriente",PATRIMONIO!$B$31,""))</f>
        <v/>
      </c>
      <c r="AH12" s="45" t="str">
        <f>IF(C12="Corriente",PATRIMONIO!$B$18,IF(C12="No corriente",PATRIMONIO!$B$32,""))</f>
        <v/>
      </c>
      <c r="AI12" s="32" t="str">
        <f>IF(PASIVOS!C12="Corriente",PATRIMONIO!$E$8,IF(PASIVOS!C12="No corriente",PATRIMONIO!$E$17,""))</f>
        <v/>
      </c>
      <c r="AJ12" s="32" t="str">
        <f>IF(PASIVOS!C12="Corriente",PATRIMONIO!$E$9,IF(PASIVOS!C12="No corriente",PATRIMONIO!$E$18,""))</f>
        <v/>
      </c>
      <c r="AK12" s="32" t="str">
        <f>IF(PASIVOS!C12="Corriente",PATRIMONIO!$E$10,IF(PASIVOS!C12="No corriente",PATRIMONIO!$E$19,""))</f>
        <v/>
      </c>
      <c r="AL12" s="32" t="str">
        <f>IF(PASIVOS!C12="Corriente",PATRIMONIO!$E$11,IF(PASIVOS!C12="No corriente",PATRIMONIO!$E$20,""))</f>
        <v/>
      </c>
      <c r="AM12" s="45" t="str">
        <f>IF(PASIVOS!C12="Corriente",PATRIMONIO!$E$12,IF(PASIVOS!C12="No corriente",PATRIMONIO!$E$21,""))</f>
        <v/>
      </c>
      <c r="AN12" s="32" t="str">
        <f>IF(PASIVOS!C12="Corriente",PATRIMONIO!$E$13,IF(PASIVOS!C12="No corriente",PATRIMONIO!$E$22,""))</f>
        <v/>
      </c>
      <c r="AO12" s="32" t="str">
        <f>IF(PASIVOS!C12="Corriente","",IF(PASIVOS!C12="No corriente",PATRIMONIO!$E$24,""))</f>
        <v/>
      </c>
      <c r="AP12" s="32"/>
    </row>
    <row r="13">
      <c r="A13" s="31"/>
      <c r="B13" s="46"/>
      <c r="C13" s="47"/>
      <c r="D13" s="47"/>
      <c r="E13" s="48"/>
      <c r="F13" s="49"/>
      <c r="N13" s="31"/>
      <c r="O13" s="31"/>
      <c r="P13" s="31"/>
      <c r="Q13" s="31"/>
      <c r="R13" s="31"/>
      <c r="S13" s="31"/>
      <c r="T13" s="31"/>
      <c r="U13" s="44" t="str">
        <f>IFERROR(IF(F13&gt;0,VLOOKUP(W13,'TASA DE CAMBIO'!A:B,2,0),""),"")</f>
        <v/>
      </c>
      <c r="V13" s="50" t="str">
        <f t="shared" si="1"/>
        <v/>
      </c>
      <c r="W13" s="45" t="str">
        <f>IF(F13&gt;0,CONCATENATE(E13,PATRIMONIO!$C$2),"")</f>
        <v/>
      </c>
      <c r="X13" s="32" t="str">
        <f>IF(C13="Corriente",PATRIMONIO!$B$8,IF(C13="No corriente",PATRIMONIO!$B$22,""))</f>
        <v/>
      </c>
      <c r="Y13" s="32" t="str">
        <f>IF(C13="Corriente",PATRIMONIO!$B$9,IF(C13="No corriente",PATRIMONIO!$B$23,""))</f>
        <v/>
      </c>
      <c r="Z13" s="32" t="str">
        <f>IF(C13="Corriente",PATRIMONIO!$B$10,IF(C13="No corriente",PATRIMONIO!$B$24,""))</f>
        <v/>
      </c>
      <c r="AA13" s="32" t="str">
        <f>IF(C13="Corriente",PATRIMONIO!$B$11,IF(C13="No corriente",PATRIMONIO!$B$25,""))</f>
        <v/>
      </c>
      <c r="AB13" s="32" t="str">
        <f>IF(C13="Corriente",PATRIMONIO!$B$12,IF(C13="No corriente",PATRIMONIO!$B$26,""))</f>
        <v/>
      </c>
      <c r="AC13" s="32" t="str">
        <f>IF(C13="Corriente",PATRIMONIO!$B$13,IF(C13="No corriente",PATRIMONIO!$B$27,""))</f>
        <v/>
      </c>
      <c r="AD13" s="32" t="str">
        <f>IF(C13="Corriente",PATRIMONIO!$B$14,IF(C13="No corriente",PATRIMONIO!$B$28,""))</f>
        <v/>
      </c>
      <c r="AE13" s="32" t="str">
        <f>IF(C13="Corriente",PATRIMONIO!$B$15,IF(C13="No corriente",PATRIMONIO!$B$29,""))</f>
        <v/>
      </c>
      <c r="AF13" s="32" t="str">
        <f>IF(C13="Corriente",PATRIMONIO!$B$16,IF(C13="No corriente",PATRIMONIO!$B$30,""))</f>
        <v/>
      </c>
      <c r="AG13" s="32" t="str">
        <f>IF(C13="Corriente",PATRIMONIO!$B$17,IF(C13="No corriente",PATRIMONIO!$B$31,""))</f>
        <v/>
      </c>
      <c r="AH13" s="45" t="str">
        <f>IF(C13="Corriente",PATRIMONIO!$B$18,IF(C13="No corriente",PATRIMONIO!$B$32,""))</f>
        <v/>
      </c>
      <c r="AI13" s="32" t="str">
        <f>IF(PASIVOS!C13="Corriente",PATRIMONIO!$E$8,IF(PASIVOS!C13="No corriente",PATRIMONIO!$E$17,""))</f>
        <v/>
      </c>
      <c r="AJ13" s="32" t="str">
        <f>IF(PASIVOS!C13="Corriente",PATRIMONIO!$E$9,IF(PASIVOS!C13="No corriente",PATRIMONIO!$E$18,""))</f>
        <v/>
      </c>
      <c r="AK13" s="32" t="str">
        <f>IF(PASIVOS!C13="Corriente",PATRIMONIO!$E$10,IF(PASIVOS!C13="No corriente",PATRIMONIO!$E$19,""))</f>
        <v/>
      </c>
      <c r="AL13" s="32" t="str">
        <f>IF(PASIVOS!C13="Corriente",PATRIMONIO!$E$11,IF(PASIVOS!C13="No corriente",PATRIMONIO!$E$20,""))</f>
        <v/>
      </c>
      <c r="AM13" s="45" t="str">
        <f>IF(PASIVOS!C13="Corriente",PATRIMONIO!$E$12,IF(PASIVOS!C13="No corriente",PATRIMONIO!$E$21,""))</f>
        <v/>
      </c>
      <c r="AN13" s="32" t="str">
        <f>IF(PASIVOS!C13="Corriente",PATRIMONIO!$E$13,IF(PASIVOS!C13="No corriente",PATRIMONIO!$E$22,""))</f>
        <v/>
      </c>
      <c r="AO13" s="32" t="str">
        <f>IF(PASIVOS!C13="Corriente","",IF(PASIVOS!C13="No corriente",PATRIMONIO!$E$24,""))</f>
        <v/>
      </c>
      <c r="AP13" s="32"/>
    </row>
    <row r="14">
      <c r="A14" s="31"/>
      <c r="B14" s="46"/>
      <c r="C14" s="47"/>
      <c r="D14" s="47"/>
      <c r="E14" s="48"/>
      <c r="F14" s="49"/>
      <c r="N14" s="31"/>
      <c r="O14" s="31"/>
      <c r="P14" s="31"/>
      <c r="Q14" s="31"/>
      <c r="R14" s="31"/>
      <c r="S14" s="31"/>
      <c r="T14" s="31"/>
      <c r="U14" s="44" t="str">
        <f>IFERROR(IF(F14&gt;0,VLOOKUP(W14,'TASA DE CAMBIO'!A:B,2,0),""),"")</f>
        <v/>
      </c>
      <c r="V14" s="50" t="str">
        <f t="shared" si="1"/>
        <v/>
      </c>
      <c r="W14" s="45" t="str">
        <f>IF(F14&gt;0,CONCATENATE(E14,PATRIMONIO!$C$2),"")</f>
        <v/>
      </c>
      <c r="X14" s="32" t="str">
        <f>IF(C14="Corriente",PATRIMONIO!$B$8,IF(C14="No corriente",PATRIMONIO!$B$22,""))</f>
        <v/>
      </c>
      <c r="Y14" s="32" t="str">
        <f>IF(C14="Corriente",PATRIMONIO!$B$9,IF(C14="No corriente",PATRIMONIO!$B$23,""))</f>
        <v/>
      </c>
      <c r="Z14" s="32" t="str">
        <f>IF(C14="Corriente",PATRIMONIO!$B$10,IF(C14="No corriente",PATRIMONIO!$B$24,""))</f>
        <v/>
      </c>
      <c r="AA14" s="32" t="str">
        <f>IF(C14="Corriente",PATRIMONIO!$B$11,IF(C14="No corriente",PATRIMONIO!$B$25,""))</f>
        <v/>
      </c>
      <c r="AB14" s="32" t="str">
        <f>IF(C14="Corriente",PATRIMONIO!$B$12,IF(C14="No corriente",PATRIMONIO!$B$26,""))</f>
        <v/>
      </c>
      <c r="AC14" s="32" t="str">
        <f>IF(C14="Corriente",PATRIMONIO!$B$13,IF(C14="No corriente",PATRIMONIO!$B$27,""))</f>
        <v/>
      </c>
      <c r="AD14" s="32" t="str">
        <f>IF(C14="Corriente",PATRIMONIO!$B$14,IF(C14="No corriente",PATRIMONIO!$B$28,""))</f>
        <v/>
      </c>
      <c r="AE14" s="32" t="str">
        <f>IF(C14="Corriente",PATRIMONIO!$B$15,IF(C14="No corriente",PATRIMONIO!$B$29,""))</f>
        <v/>
      </c>
      <c r="AF14" s="32" t="str">
        <f>IF(C14="Corriente",PATRIMONIO!$B$16,IF(C14="No corriente",PATRIMONIO!$B$30,""))</f>
        <v/>
      </c>
      <c r="AG14" s="32" t="str">
        <f>IF(C14="Corriente",PATRIMONIO!$B$17,IF(C14="No corriente",PATRIMONIO!$B$31,""))</f>
        <v/>
      </c>
      <c r="AH14" s="45" t="str">
        <f>IF(C14="Corriente",PATRIMONIO!$B$18,IF(C14="No corriente",PATRIMONIO!$B$32,""))</f>
        <v/>
      </c>
      <c r="AI14" s="32" t="str">
        <f>IF(PASIVOS!C14="Corriente",PATRIMONIO!$E$8,IF(PASIVOS!C14="No corriente",PATRIMONIO!$E$17,""))</f>
        <v/>
      </c>
      <c r="AJ14" s="32" t="str">
        <f>IF(PASIVOS!C14="Corriente",PATRIMONIO!$E$9,IF(PASIVOS!C14="No corriente",PATRIMONIO!$E$18,""))</f>
        <v/>
      </c>
      <c r="AK14" s="32" t="str">
        <f>IF(PASIVOS!C14="Corriente",PATRIMONIO!$E$10,IF(PASIVOS!C14="No corriente",PATRIMONIO!$E$19,""))</f>
        <v/>
      </c>
      <c r="AL14" s="32" t="str">
        <f>IF(PASIVOS!C14="Corriente",PATRIMONIO!$E$11,IF(PASIVOS!C14="No corriente",PATRIMONIO!$E$20,""))</f>
        <v/>
      </c>
      <c r="AM14" s="45" t="str">
        <f>IF(PASIVOS!C14="Corriente",PATRIMONIO!$E$12,IF(PASIVOS!C14="No corriente",PATRIMONIO!$E$21,""))</f>
        <v/>
      </c>
      <c r="AN14" s="32" t="str">
        <f>IF(PASIVOS!C14="Corriente",PATRIMONIO!$E$13,IF(PASIVOS!C14="No corriente",PATRIMONIO!$E$22,""))</f>
        <v/>
      </c>
      <c r="AO14" s="32" t="str">
        <f>IF(PASIVOS!C14="Corriente","",IF(PASIVOS!C14="No corriente",PATRIMONIO!$E$24,""))</f>
        <v/>
      </c>
      <c r="AP14" s="32"/>
    </row>
    <row r="15">
      <c r="A15" s="31"/>
      <c r="B15" s="46"/>
      <c r="C15" s="47"/>
      <c r="D15" s="47"/>
      <c r="E15" s="48"/>
      <c r="F15" s="49"/>
      <c r="N15" s="31"/>
      <c r="O15" s="31"/>
      <c r="P15" s="31"/>
      <c r="Q15" s="31"/>
      <c r="R15" s="31"/>
      <c r="S15" s="31"/>
      <c r="T15" s="31"/>
      <c r="U15" s="44" t="str">
        <f>IFERROR(IF(F15&gt;0,VLOOKUP(W15,'TASA DE CAMBIO'!A:B,2,0),""),"")</f>
        <v/>
      </c>
      <c r="V15" s="50" t="str">
        <f t="shared" si="1"/>
        <v/>
      </c>
      <c r="W15" s="45" t="str">
        <f>IF(F15&gt;0,CONCATENATE(E15,PATRIMONIO!$C$2),"")</f>
        <v/>
      </c>
      <c r="X15" s="32" t="str">
        <f>IF(C15="Corriente",PATRIMONIO!$B$8,IF(C15="No corriente",PATRIMONIO!$B$22,""))</f>
        <v/>
      </c>
      <c r="Y15" s="32" t="str">
        <f>IF(C15="Corriente",PATRIMONIO!$B$9,IF(C15="No corriente",PATRIMONIO!$B$23,""))</f>
        <v/>
      </c>
      <c r="Z15" s="32" t="str">
        <f>IF(C15="Corriente",PATRIMONIO!$B$10,IF(C15="No corriente",PATRIMONIO!$B$24,""))</f>
        <v/>
      </c>
      <c r="AA15" s="32" t="str">
        <f>IF(C15="Corriente",PATRIMONIO!$B$11,IF(C15="No corriente",PATRIMONIO!$B$25,""))</f>
        <v/>
      </c>
      <c r="AB15" s="32" t="str">
        <f>IF(C15="Corriente",PATRIMONIO!$B$12,IF(C15="No corriente",PATRIMONIO!$B$26,""))</f>
        <v/>
      </c>
      <c r="AC15" s="32" t="str">
        <f>IF(C15="Corriente",PATRIMONIO!$B$13,IF(C15="No corriente",PATRIMONIO!$B$27,""))</f>
        <v/>
      </c>
      <c r="AD15" s="32" t="str">
        <f>IF(C15="Corriente",PATRIMONIO!$B$14,IF(C15="No corriente",PATRIMONIO!$B$28,""))</f>
        <v/>
      </c>
      <c r="AE15" s="32" t="str">
        <f>IF(C15="Corriente",PATRIMONIO!$B$15,IF(C15="No corriente",PATRIMONIO!$B$29,""))</f>
        <v/>
      </c>
      <c r="AF15" s="32" t="str">
        <f>IF(C15="Corriente",PATRIMONIO!$B$16,IF(C15="No corriente",PATRIMONIO!$B$30,""))</f>
        <v/>
      </c>
      <c r="AG15" s="32" t="str">
        <f>IF(C15="Corriente",PATRIMONIO!$B$17,IF(C15="No corriente",PATRIMONIO!$B$31,""))</f>
        <v/>
      </c>
      <c r="AH15" s="45" t="str">
        <f>IF(C15="Corriente",PATRIMONIO!$B$18,IF(C15="No corriente",PATRIMONIO!$B$32,""))</f>
        <v/>
      </c>
      <c r="AI15" s="32" t="str">
        <f>IF(PASIVOS!C15="Corriente",PATRIMONIO!$E$8,IF(PASIVOS!C15="No corriente",PATRIMONIO!$E$17,""))</f>
        <v/>
      </c>
      <c r="AJ15" s="32" t="str">
        <f>IF(PASIVOS!C15="Corriente",PATRIMONIO!$E$9,IF(PASIVOS!C15="No corriente",PATRIMONIO!$E$18,""))</f>
        <v/>
      </c>
      <c r="AK15" s="32" t="str">
        <f>IF(PASIVOS!C15="Corriente",PATRIMONIO!$E$10,IF(PASIVOS!C15="No corriente",PATRIMONIO!$E$19,""))</f>
        <v/>
      </c>
      <c r="AL15" s="32" t="str">
        <f>IF(PASIVOS!C15="Corriente",PATRIMONIO!$E$11,IF(PASIVOS!C15="No corriente",PATRIMONIO!$E$20,""))</f>
        <v/>
      </c>
      <c r="AM15" s="45" t="str">
        <f>IF(PASIVOS!C15="Corriente",PATRIMONIO!$E$12,IF(PASIVOS!C15="No corriente",PATRIMONIO!$E$21,""))</f>
        <v/>
      </c>
      <c r="AN15" s="32" t="str">
        <f>IF(PASIVOS!C15="Corriente",PATRIMONIO!$E$13,IF(PASIVOS!C15="No corriente",PATRIMONIO!$E$22,""))</f>
        <v/>
      </c>
      <c r="AO15" s="32" t="str">
        <f>IF(PASIVOS!C15="Corriente","",IF(PASIVOS!C15="No corriente",PATRIMONIO!$E$24,""))</f>
        <v/>
      </c>
      <c r="AP15" s="32"/>
    </row>
    <row r="16">
      <c r="A16" s="31"/>
      <c r="B16" s="46"/>
      <c r="C16" s="47"/>
      <c r="D16" s="47"/>
      <c r="E16" s="48"/>
      <c r="F16" s="49"/>
      <c r="N16" s="31"/>
      <c r="O16" s="31"/>
      <c r="P16" s="31"/>
      <c r="Q16" s="31"/>
      <c r="R16" s="31"/>
      <c r="S16" s="31"/>
      <c r="T16" s="31"/>
      <c r="U16" s="44" t="str">
        <f>IFERROR(IF(F16&gt;0,VLOOKUP(W16,'TASA DE CAMBIO'!A:B,2,0),""),"")</f>
        <v/>
      </c>
      <c r="V16" s="50" t="str">
        <f t="shared" si="1"/>
        <v/>
      </c>
      <c r="W16" s="45" t="str">
        <f>IF(F16&gt;0,CONCATENATE(E16,PATRIMONIO!$C$2),"")</f>
        <v/>
      </c>
      <c r="X16" s="32" t="str">
        <f>IF(C16="Corriente",PATRIMONIO!$B$8,IF(C16="No corriente",PATRIMONIO!$B$22,""))</f>
        <v/>
      </c>
      <c r="Y16" s="32" t="str">
        <f>IF(C16="Corriente",PATRIMONIO!$B$9,IF(C16="No corriente",PATRIMONIO!$B$23,""))</f>
        <v/>
      </c>
      <c r="Z16" s="32" t="str">
        <f>IF(C16="Corriente",PATRIMONIO!$B$10,IF(C16="No corriente",PATRIMONIO!$B$24,""))</f>
        <v/>
      </c>
      <c r="AA16" s="32" t="str">
        <f>IF(C16="Corriente",PATRIMONIO!$B$11,IF(C16="No corriente",PATRIMONIO!$B$25,""))</f>
        <v/>
      </c>
      <c r="AB16" s="32" t="str">
        <f>IF(C16="Corriente",PATRIMONIO!$B$12,IF(C16="No corriente",PATRIMONIO!$B$26,""))</f>
        <v/>
      </c>
      <c r="AC16" s="32" t="str">
        <f>IF(C16="Corriente",PATRIMONIO!$B$13,IF(C16="No corriente",PATRIMONIO!$B$27,""))</f>
        <v/>
      </c>
      <c r="AD16" s="32" t="str">
        <f>IF(C16="Corriente",PATRIMONIO!$B$14,IF(C16="No corriente",PATRIMONIO!$B$28,""))</f>
        <v/>
      </c>
      <c r="AE16" s="32" t="str">
        <f>IF(C16="Corriente",PATRIMONIO!$B$15,IF(C16="No corriente",PATRIMONIO!$B$29,""))</f>
        <v/>
      </c>
      <c r="AF16" s="32" t="str">
        <f>IF(C16="Corriente",PATRIMONIO!$B$16,IF(C16="No corriente",PATRIMONIO!$B$30,""))</f>
        <v/>
      </c>
      <c r="AG16" s="32" t="str">
        <f>IF(C16="Corriente",PATRIMONIO!$B$17,IF(C16="No corriente",PATRIMONIO!$B$31,""))</f>
        <v/>
      </c>
      <c r="AH16" s="45" t="str">
        <f>IF(C16="Corriente",PATRIMONIO!$B$18,IF(C16="No corriente",PATRIMONIO!$B$32,""))</f>
        <v/>
      </c>
      <c r="AI16" s="32" t="str">
        <f>IF(PASIVOS!C16="Corriente",PATRIMONIO!$E$8,IF(PASIVOS!C16="No corriente",PATRIMONIO!$E$17,""))</f>
        <v/>
      </c>
      <c r="AJ16" s="32" t="str">
        <f>IF(PASIVOS!C16="Corriente",PATRIMONIO!$E$9,IF(PASIVOS!C16="No corriente",PATRIMONIO!$E$18,""))</f>
        <v/>
      </c>
      <c r="AK16" s="32" t="str">
        <f>IF(PASIVOS!C16="Corriente",PATRIMONIO!$E$10,IF(PASIVOS!C16="No corriente",PATRIMONIO!$E$19,""))</f>
        <v/>
      </c>
      <c r="AL16" s="32" t="str">
        <f>IF(PASIVOS!C16="Corriente",PATRIMONIO!$E$11,IF(PASIVOS!C16="No corriente",PATRIMONIO!$E$20,""))</f>
        <v/>
      </c>
      <c r="AM16" s="45" t="str">
        <f>IF(PASIVOS!C16="Corriente",PATRIMONIO!$E$12,IF(PASIVOS!C16="No corriente",PATRIMONIO!$E$21,""))</f>
        <v/>
      </c>
      <c r="AN16" s="32" t="str">
        <f>IF(PASIVOS!C16="Corriente",PATRIMONIO!$E$13,IF(PASIVOS!C16="No corriente",PATRIMONIO!$E$22,""))</f>
        <v/>
      </c>
      <c r="AO16" s="32" t="str">
        <f>IF(PASIVOS!C16="Corriente","",IF(PASIVOS!C16="No corriente",PATRIMONIO!$E$24,""))</f>
        <v/>
      </c>
      <c r="AP16" s="32"/>
    </row>
    <row r="17">
      <c r="A17" s="31"/>
      <c r="B17" s="46"/>
      <c r="C17" s="47"/>
      <c r="D17" s="47"/>
      <c r="E17" s="48"/>
      <c r="F17" s="49"/>
      <c r="N17" s="31"/>
      <c r="O17" s="31"/>
      <c r="P17" s="31"/>
      <c r="Q17" s="31"/>
      <c r="R17" s="31"/>
      <c r="S17" s="31"/>
      <c r="T17" s="31"/>
      <c r="U17" s="44" t="str">
        <f>IFERROR(IF(F17&gt;0,VLOOKUP(W17,'TASA DE CAMBIO'!A:B,2,0),""),"")</f>
        <v/>
      </c>
      <c r="V17" s="50" t="str">
        <f t="shared" si="1"/>
        <v/>
      </c>
      <c r="W17" s="45" t="str">
        <f>IF(F17&gt;0,CONCATENATE(E17,PATRIMONIO!$C$2),"")</f>
        <v/>
      </c>
      <c r="X17" s="32" t="str">
        <f>IF(C17="Corriente",PATRIMONIO!$B$8,IF(C17="No corriente",PATRIMONIO!$B$22,""))</f>
        <v/>
      </c>
      <c r="Y17" s="32" t="str">
        <f>IF(C17="Corriente",PATRIMONIO!$B$9,IF(C17="No corriente",PATRIMONIO!$B$23,""))</f>
        <v/>
      </c>
      <c r="Z17" s="32" t="str">
        <f>IF(C17="Corriente",PATRIMONIO!$B$10,IF(C17="No corriente",PATRIMONIO!$B$24,""))</f>
        <v/>
      </c>
      <c r="AA17" s="32" t="str">
        <f>IF(C17="Corriente",PATRIMONIO!$B$11,IF(C17="No corriente",PATRIMONIO!$B$25,""))</f>
        <v/>
      </c>
      <c r="AB17" s="32" t="str">
        <f>IF(C17="Corriente",PATRIMONIO!$B$12,IF(C17="No corriente",PATRIMONIO!$B$26,""))</f>
        <v/>
      </c>
      <c r="AC17" s="32" t="str">
        <f>IF(C17="Corriente",PATRIMONIO!$B$13,IF(C17="No corriente",PATRIMONIO!$B$27,""))</f>
        <v/>
      </c>
      <c r="AD17" s="32" t="str">
        <f>IF(C17="Corriente",PATRIMONIO!$B$14,IF(C17="No corriente",PATRIMONIO!$B$28,""))</f>
        <v/>
      </c>
      <c r="AE17" s="32" t="str">
        <f>IF(C17="Corriente",PATRIMONIO!$B$15,IF(C17="No corriente",PATRIMONIO!$B$29,""))</f>
        <v/>
      </c>
      <c r="AF17" s="32" t="str">
        <f>IF(C17="Corriente",PATRIMONIO!$B$16,IF(C17="No corriente",PATRIMONIO!$B$30,""))</f>
        <v/>
      </c>
      <c r="AG17" s="32" t="str">
        <f>IF(C17="Corriente",PATRIMONIO!$B$17,IF(C17="No corriente",PATRIMONIO!$B$31,""))</f>
        <v/>
      </c>
      <c r="AH17" s="45" t="str">
        <f>IF(C17="Corriente",PATRIMONIO!$B$18,IF(C17="No corriente",PATRIMONIO!$B$32,""))</f>
        <v/>
      </c>
      <c r="AI17" s="32" t="str">
        <f>IF(PASIVOS!C17="Corriente",PATRIMONIO!$E$8,IF(PASIVOS!C17="No corriente",PATRIMONIO!$E$17,""))</f>
        <v/>
      </c>
      <c r="AJ17" s="32" t="str">
        <f>IF(PASIVOS!C17="Corriente",PATRIMONIO!$E$9,IF(PASIVOS!C17="No corriente",PATRIMONIO!$E$18,""))</f>
        <v/>
      </c>
      <c r="AK17" s="32" t="str">
        <f>IF(PASIVOS!C17="Corriente",PATRIMONIO!$E$10,IF(PASIVOS!C17="No corriente",PATRIMONIO!$E$19,""))</f>
        <v/>
      </c>
      <c r="AL17" s="32" t="str">
        <f>IF(PASIVOS!C17="Corriente",PATRIMONIO!$E$11,IF(PASIVOS!C17="No corriente",PATRIMONIO!$E$20,""))</f>
        <v/>
      </c>
      <c r="AM17" s="45" t="str">
        <f>IF(PASIVOS!C17="Corriente",PATRIMONIO!$E$12,IF(PASIVOS!C17="No corriente",PATRIMONIO!$E$21,""))</f>
        <v/>
      </c>
      <c r="AN17" s="32" t="str">
        <f>IF(PASIVOS!C17="Corriente",PATRIMONIO!$E$13,IF(PASIVOS!C17="No corriente",PATRIMONIO!$E$22,""))</f>
        <v/>
      </c>
      <c r="AO17" s="32" t="str">
        <f>IF(PASIVOS!C17="Corriente","",IF(PASIVOS!C17="No corriente",PATRIMONIO!$E$24,""))</f>
        <v/>
      </c>
      <c r="AP17" s="32"/>
    </row>
    <row r="18">
      <c r="A18" s="31"/>
      <c r="B18" s="46"/>
      <c r="C18" s="47"/>
      <c r="D18" s="47"/>
      <c r="E18" s="48"/>
      <c r="F18" s="49"/>
      <c r="N18" s="31"/>
      <c r="O18" s="31"/>
      <c r="P18" s="31"/>
      <c r="Q18" s="31"/>
      <c r="R18" s="31"/>
      <c r="S18" s="31"/>
      <c r="T18" s="31"/>
      <c r="U18" s="44" t="str">
        <f>IFERROR(IF(F18&gt;0,VLOOKUP(W18,'TASA DE CAMBIO'!A:B,2,0),""),"")</f>
        <v/>
      </c>
      <c r="V18" s="50" t="str">
        <f t="shared" si="1"/>
        <v/>
      </c>
      <c r="W18" s="45" t="str">
        <f>IF(F18&gt;0,CONCATENATE(E18,PATRIMONIO!$C$2),"")</f>
        <v/>
      </c>
      <c r="X18" s="32" t="str">
        <f>IF(C18="Corriente",PATRIMONIO!$B$8,IF(C18="No corriente",PATRIMONIO!$B$22,""))</f>
        <v/>
      </c>
      <c r="Y18" s="32" t="str">
        <f>IF(C18="Corriente",PATRIMONIO!$B$9,IF(C18="No corriente",PATRIMONIO!$B$23,""))</f>
        <v/>
      </c>
      <c r="Z18" s="32" t="str">
        <f>IF(C18="Corriente",PATRIMONIO!$B$10,IF(C18="No corriente",PATRIMONIO!$B$24,""))</f>
        <v/>
      </c>
      <c r="AA18" s="32" t="str">
        <f>IF(C18="Corriente",PATRIMONIO!$B$11,IF(C18="No corriente",PATRIMONIO!$B$25,""))</f>
        <v/>
      </c>
      <c r="AB18" s="32" t="str">
        <f>IF(C18="Corriente",PATRIMONIO!$B$12,IF(C18="No corriente",PATRIMONIO!$B$26,""))</f>
        <v/>
      </c>
      <c r="AC18" s="32" t="str">
        <f>IF(C18="Corriente",PATRIMONIO!$B$13,IF(C18="No corriente",PATRIMONIO!$B$27,""))</f>
        <v/>
      </c>
      <c r="AD18" s="32" t="str">
        <f>IF(C18="Corriente",PATRIMONIO!$B$14,IF(C18="No corriente",PATRIMONIO!$B$28,""))</f>
        <v/>
      </c>
      <c r="AE18" s="32" t="str">
        <f>IF(C18="Corriente",PATRIMONIO!$B$15,IF(C18="No corriente",PATRIMONIO!$B$29,""))</f>
        <v/>
      </c>
      <c r="AF18" s="32" t="str">
        <f>IF(C18="Corriente",PATRIMONIO!$B$16,IF(C18="No corriente",PATRIMONIO!$B$30,""))</f>
        <v/>
      </c>
      <c r="AG18" s="32" t="str">
        <f>IF(C18="Corriente",PATRIMONIO!$B$17,IF(C18="No corriente",PATRIMONIO!$B$31,""))</f>
        <v/>
      </c>
      <c r="AH18" s="45" t="str">
        <f>IF(C18="Corriente",PATRIMONIO!$B$18,IF(C18="No corriente",PATRIMONIO!$B$32,""))</f>
        <v/>
      </c>
      <c r="AI18" s="32" t="str">
        <f>IF(PASIVOS!C18="Corriente",PATRIMONIO!$E$8,IF(PASIVOS!C18="No corriente",PATRIMONIO!$E$17,""))</f>
        <v/>
      </c>
      <c r="AJ18" s="32" t="str">
        <f>IF(PASIVOS!C18="Corriente",PATRIMONIO!$E$9,IF(PASIVOS!C18="No corriente",PATRIMONIO!$E$18,""))</f>
        <v/>
      </c>
      <c r="AK18" s="32" t="str">
        <f>IF(PASIVOS!C18="Corriente",PATRIMONIO!$E$10,IF(PASIVOS!C18="No corriente",PATRIMONIO!$E$19,""))</f>
        <v/>
      </c>
      <c r="AL18" s="32" t="str">
        <f>IF(PASIVOS!C18="Corriente",PATRIMONIO!$E$11,IF(PASIVOS!C18="No corriente",PATRIMONIO!$E$20,""))</f>
        <v/>
      </c>
      <c r="AM18" s="45" t="str">
        <f>IF(PASIVOS!C18="Corriente",PATRIMONIO!$E$12,IF(PASIVOS!C18="No corriente",PATRIMONIO!$E$21,""))</f>
        <v/>
      </c>
      <c r="AN18" s="32" t="str">
        <f>IF(PASIVOS!C18="Corriente",PATRIMONIO!$E$13,IF(PASIVOS!C18="No corriente",PATRIMONIO!$E$22,""))</f>
        <v/>
      </c>
      <c r="AO18" s="32" t="str">
        <f>IF(PASIVOS!C18="Corriente","",IF(PASIVOS!C18="No corriente",PATRIMONIO!$E$24,""))</f>
        <v/>
      </c>
      <c r="AP18" s="32"/>
    </row>
    <row r="19">
      <c r="A19" s="31"/>
      <c r="B19" s="51"/>
      <c r="C19" s="47"/>
      <c r="D19" s="52"/>
      <c r="E19" s="48"/>
      <c r="F19" s="53"/>
      <c r="N19" s="31"/>
      <c r="O19" s="31"/>
      <c r="P19" s="31"/>
      <c r="Q19" s="31"/>
      <c r="R19" s="31"/>
      <c r="S19" s="31"/>
      <c r="T19" s="31"/>
      <c r="U19" s="44" t="str">
        <f>IFERROR(IF(F19&gt;0,VLOOKUP(W19,'TASA DE CAMBIO'!A:B,2,0),""),"")</f>
        <v/>
      </c>
      <c r="V19" s="50" t="str">
        <f t="shared" si="1"/>
        <v/>
      </c>
      <c r="W19" s="45" t="str">
        <f>IF(F19&gt;0,CONCATENATE(E19,PATRIMONIO!$C$2),"")</f>
        <v/>
      </c>
      <c r="X19" s="32" t="str">
        <f>IF(C19="Corriente",PATRIMONIO!$B$8,IF(C19="No corriente",PATRIMONIO!$B$22,""))</f>
        <v/>
      </c>
      <c r="Y19" s="32" t="str">
        <f>IF(C19="Corriente",PATRIMONIO!$B$9,IF(C19="No corriente",PATRIMONIO!$B$23,""))</f>
        <v/>
      </c>
      <c r="Z19" s="32" t="str">
        <f>IF(C19="Corriente",PATRIMONIO!$B$10,IF(C19="No corriente",PATRIMONIO!$B$24,""))</f>
        <v/>
      </c>
      <c r="AA19" s="32" t="str">
        <f>IF(C19="Corriente",PATRIMONIO!$B$11,IF(C19="No corriente",PATRIMONIO!$B$25,""))</f>
        <v/>
      </c>
      <c r="AB19" s="32" t="str">
        <f>IF(C19="Corriente",PATRIMONIO!$B$12,IF(C19="No corriente",PATRIMONIO!$B$26,""))</f>
        <v/>
      </c>
      <c r="AC19" s="32" t="str">
        <f>IF(C19="Corriente",PATRIMONIO!$B$13,IF(C19="No corriente",PATRIMONIO!$B$27,""))</f>
        <v/>
      </c>
      <c r="AD19" s="32" t="str">
        <f>IF(C19="Corriente",PATRIMONIO!$B$14,IF(C19="No corriente",PATRIMONIO!$B$28,""))</f>
        <v/>
      </c>
      <c r="AE19" s="32" t="str">
        <f>IF(C19="Corriente",PATRIMONIO!$B$15,IF(C19="No corriente",PATRIMONIO!$B$29,""))</f>
        <v/>
      </c>
      <c r="AF19" s="32" t="str">
        <f>IF(C19="Corriente",PATRIMONIO!$B$16,IF(C19="No corriente",PATRIMONIO!$B$30,""))</f>
        <v/>
      </c>
      <c r="AG19" s="32" t="str">
        <f>IF(C19="Corriente",PATRIMONIO!$B$17,IF(C19="No corriente",PATRIMONIO!$B$31,""))</f>
        <v/>
      </c>
      <c r="AH19" s="45" t="str">
        <f>IF(C19="Corriente",PATRIMONIO!$B$18,IF(C19="No corriente",PATRIMONIO!$B$32,""))</f>
        <v/>
      </c>
      <c r="AI19" s="32" t="str">
        <f>IF(PASIVOS!C19="Corriente",PATRIMONIO!$E$8,IF(PASIVOS!C19="No corriente",PATRIMONIO!$E$17,""))</f>
        <v/>
      </c>
      <c r="AJ19" s="32" t="str">
        <f>IF(PASIVOS!C19="Corriente",PATRIMONIO!$E$9,IF(PASIVOS!C19="No corriente",PATRIMONIO!$E$18,""))</f>
        <v/>
      </c>
      <c r="AK19" s="32" t="str">
        <f>IF(PASIVOS!C19="Corriente",PATRIMONIO!$E$10,IF(PASIVOS!C19="No corriente",PATRIMONIO!$E$19,""))</f>
        <v/>
      </c>
      <c r="AL19" s="32" t="str">
        <f>IF(PASIVOS!C19="Corriente",PATRIMONIO!$E$11,IF(PASIVOS!C19="No corriente",PATRIMONIO!$E$20,""))</f>
        <v/>
      </c>
      <c r="AM19" s="45" t="str">
        <f>IF(PASIVOS!C19="Corriente",PATRIMONIO!$E$12,IF(PASIVOS!C19="No corriente",PATRIMONIO!$E$21,""))</f>
        <v/>
      </c>
      <c r="AN19" s="32" t="str">
        <f>IF(PASIVOS!C19="Corriente",PATRIMONIO!$E$13,IF(PASIVOS!C19="No corriente",PATRIMONIO!$E$22,""))</f>
        <v/>
      </c>
      <c r="AO19" s="32" t="str">
        <f>IF(PASIVOS!C19="Corriente","",IF(PASIVOS!C19="No corriente",PATRIMONIO!$E$24,""))</f>
        <v/>
      </c>
      <c r="AP19" s="32"/>
    </row>
    <row r="20">
      <c r="A20" s="31"/>
      <c r="B20" s="51"/>
      <c r="C20" s="52"/>
      <c r="D20" s="52"/>
      <c r="E20" s="48"/>
      <c r="F20" s="53"/>
      <c r="N20" s="31"/>
      <c r="O20" s="31"/>
      <c r="P20" s="31"/>
      <c r="Q20" s="31"/>
      <c r="R20" s="31"/>
      <c r="S20" s="31"/>
      <c r="T20" s="31"/>
      <c r="U20" s="44" t="str">
        <f>IFERROR(IF(F20&gt;0,VLOOKUP(W20,'TASA DE CAMBIO'!A:B,2,0),""),"")</f>
        <v/>
      </c>
      <c r="V20" s="50" t="str">
        <f t="shared" si="1"/>
        <v/>
      </c>
      <c r="W20" s="45" t="str">
        <f>IF(F20&gt;0,CONCATENATE(E20,PATRIMONIO!$C$2),"")</f>
        <v/>
      </c>
      <c r="X20" s="32" t="str">
        <f>IF(C20="Corriente",PATRIMONIO!$B$8,IF(C20="No corriente",PATRIMONIO!$B$22,""))</f>
        <v/>
      </c>
      <c r="Y20" s="32" t="str">
        <f>IF(C20="Corriente",PATRIMONIO!$B$9,IF(C20="No corriente",PATRIMONIO!$B$23,""))</f>
        <v/>
      </c>
      <c r="Z20" s="32" t="str">
        <f>IF(C20="Corriente",PATRIMONIO!$B$10,IF(C20="No corriente",PATRIMONIO!$B$24,""))</f>
        <v/>
      </c>
      <c r="AA20" s="32" t="str">
        <f>IF(C20="Corriente",PATRIMONIO!$B$11,IF(C20="No corriente",PATRIMONIO!$B$25,""))</f>
        <v/>
      </c>
      <c r="AB20" s="32" t="str">
        <f>IF(C20="Corriente",PATRIMONIO!$B$12,IF(C20="No corriente",PATRIMONIO!$B$26,""))</f>
        <v/>
      </c>
      <c r="AC20" s="32" t="str">
        <f>IF(C20="Corriente",PATRIMONIO!$B$13,IF(C20="No corriente",PATRIMONIO!$B$27,""))</f>
        <v/>
      </c>
      <c r="AD20" s="32" t="str">
        <f>IF(C20="Corriente",PATRIMONIO!$B$14,IF(C20="No corriente",PATRIMONIO!$B$28,""))</f>
        <v/>
      </c>
      <c r="AE20" s="32" t="str">
        <f>IF(C20="Corriente",PATRIMONIO!$B$15,IF(C20="No corriente",PATRIMONIO!$B$29,""))</f>
        <v/>
      </c>
      <c r="AF20" s="32" t="str">
        <f>IF(C20="Corriente",PATRIMONIO!$B$16,IF(C20="No corriente",PATRIMONIO!$B$30,""))</f>
        <v/>
      </c>
      <c r="AG20" s="32" t="str">
        <f>IF(C20="Corriente",PATRIMONIO!$B$17,IF(C20="No corriente",PATRIMONIO!$B$31,""))</f>
        <v/>
      </c>
      <c r="AH20" s="45" t="str">
        <f>IF(C20="Corriente",PATRIMONIO!$B$18,IF(C20="No corriente",PATRIMONIO!$B$32,""))</f>
        <v/>
      </c>
      <c r="AI20" s="32" t="str">
        <f>IF(PASIVOS!C20="Corriente",PATRIMONIO!$E$8,IF(PASIVOS!C20="No corriente",PATRIMONIO!$E$17,""))</f>
        <v/>
      </c>
      <c r="AJ20" s="32" t="str">
        <f>IF(PASIVOS!C20="Corriente",PATRIMONIO!$E$9,IF(PASIVOS!C20="No corriente",PATRIMONIO!$E$18,""))</f>
        <v/>
      </c>
      <c r="AK20" s="32" t="str">
        <f>IF(PASIVOS!C20="Corriente",PATRIMONIO!$E$10,IF(PASIVOS!C20="No corriente",PATRIMONIO!$E$19,""))</f>
        <v/>
      </c>
      <c r="AL20" s="32" t="str">
        <f>IF(PASIVOS!C20="Corriente",PATRIMONIO!$E$11,IF(PASIVOS!C20="No corriente",PATRIMONIO!$E$20,""))</f>
        <v/>
      </c>
      <c r="AM20" s="45" t="str">
        <f>IF(PASIVOS!C20="Corriente",PATRIMONIO!$E$12,IF(PASIVOS!C20="No corriente",PATRIMONIO!$E$21,""))</f>
        <v/>
      </c>
      <c r="AN20" s="32" t="str">
        <f>IF(PASIVOS!C20="Corriente",PATRIMONIO!$E$13,IF(PASIVOS!C20="No corriente",PATRIMONIO!$E$22,""))</f>
        <v/>
      </c>
      <c r="AO20" s="32" t="str">
        <f>IF(PASIVOS!C20="Corriente","",IF(PASIVOS!C20="No corriente",PATRIMONIO!$E$24,""))</f>
        <v/>
      </c>
      <c r="AP20" s="32"/>
    </row>
    <row r="21">
      <c r="A21" s="31"/>
      <c r="B21" s="51"/>
      <c r="C21" s="52"/>
      <c r="D21" s="52"/>
      <c r="E21" s="48"/>
      <c r="F21" s="53"/>
      <c r="N21" s="31"/>
      <c r="O21" s="31"/>
      <c r="P21" s="31"/>
      <c r="Q21" s="31"/>
      <c r="R21" s="31"/>
      <c r="S21" s="31"/>
      <c r="T21" s="31"/>
      <c r="U21" s="44" t="str">
        <f>IFERROR(IF(F21&gt;0,VLOOKUP(W21,'TASA DE CAMBIO'!A:B,2,0),""),"")</f>
        <v/>
      </c>
      <c r="V21" s="50" t="str">
        <f t="shared" si="1"/>
        <v/>
      </c>
      <c r="W21" s="45" t="str">
        <f>IF(F21&gt;0,CONCATENATE(E21,PATRIMONIO!$C$2),"")</f>
        <v/>
      </c>
      <c r="X21" s="32" t="str">
        <f>IF(C21="Corriente",PATRIMONIO!$B$8,IF(C21="No corriente",PATRIMONIO!$B$22,""))</f>
        <v/>
      </c>
      <c r="Y21" s="32" t="str">
        <f>IF(C21="Corriente",PATRIMONIO!$B$9,IF(C21="No corriente",PATRIMONIO!$B$23,""))</f>
        <v/>
      </c>
      <c r="Z21" s="32" t="str">
        <f>IF(C21="Corriente",PATRIMONIO!$B$10,IF(C21="No corriente",PATRIMONIO!$B$24,""))</f>
        <v/>
      </c>
      <c r="AA21" s="32" t="str">
        <f>IF(C21="Corriente",PATRIMONIO!$B$11,IF(C21="No corriente",PATRIMONIO!$B$25,""))</f>
        <v/>
      </c>
      <c r="AB21" s="32" t="str">
        <f>IF(C21="Corriente",PATRIMONIO!$B$12,IF(C21="No corriente",PATRIMONIO!$B$26,""))</f>
        <v/>
      </c>
      <c r="AC21" s="32" t="str">
        <f>IF(C21="Corriente",PATRIMONIO!$B$13,IF(C21="No corriente",PATRIMONIO!$B$27,""))</f>
        <v/>
      </c>
      <c r="AD21" s="32" t="str">
        <f>IF(C21="Corriente",PATRIMONIO!$B$14,IF(C21="No corriente",PATRIMONIO!$B$28,""))</f>
        <v/>
      </c>
      <c r="AE21" s="32" t="str">
        <f>IF(C21="Corriente",PATRIMONIO!$B$15,IF(C21="No corriente",PATRIMONIO!$B$29,""))</f>
        <v/>
      </c>
      <c r="AF21" s="32" t="str">
        <f>IF(C21="Corriente",PATRIMONIO!$B$16,IF(C21="No corriente",PATRIMONIO!$B$30,""))</f>
        <v/>
      </c>
      <c r="AG21" s="32" t="str">
        <f>IF(C21="Corriente",PATRIMONIO!$B$17,IF(C21="No corriente",PATRIMONIO!$B$31,""))</f>
        <v/>
      </c>
      <c r="AH21" s="45" t="str">
        <f>IF(C21="Corriente",PATRIMONIO!$B$18,IF(C21="No corriente",PATRIMONIO!$B$32,""))</f>
        <v/>
      </c>
      <c r="AI21" s="32" t="str">
        <f>IF(PASIVOS!C21="Corriente",PATRIMONIO!$E$8,IF(PASIVOS!C21="No corriente",PATRIMONIO!$E$17,""))</f>
        <v/>
      </c>
      <c r="AJ21" s="32" t="str">
        <f>IF(PASIVOS!C21="Corriente",PATRIMONIO!$E$9,IF(PASIVOS!C21="No corriente",PATRIMONIO!$E$18,""))</f>
        <v/>
      </c>
      <c r="AK21" s="32" t="str">
        <f>IF(PASIVOS!C21="Corriente",PATRIMONIO!$E$10,IF(PASIVOS!C21="No corriente",PATRIMONIO!$E$19,""))</f>
        <v/>
      </c>
      <c r="AL21" s="32" t="str">
        <f>IF(PASIVOS!C21="Corriente",PATRIMONIO!$E$11,IF(PASIVOS!C21="No corriente",PATRIMONIO!$E$20,""))</f>
        <v/>
      </c>
      <c r="AM21" s="45" t="str">
        <f>IF(PASIVOS!C21="Corriente",PATRIMONIO!$E$12,IF(PASIVOS!C21="No corriente",PATRIMONIO!$E$21,""))</f>
        <v/>
      </c>
      <c r="AN21" s="32" t="str">
        <f>IF(PASIVOS!C21="Corriente",PATRIMONIO!$E$13,IF(PASIVOS!C21="No corriente",PATRIMONIO!$E$22,""))</f>
        <v/>
      </c>
      <c r="AO21" s="32" t="str">
        <f>IF(PASIVOS!C21="Corriente","",IF(PASIVOS!C21="No corriente",PATRIMONIO!$E$24,""))</f>
        <v/>
      </c>
      <c r="AP21" s="32"/>
    </row>
    <row r="22">
      <c r="A22" s="31"/>
      <c r="B22" s="51"/>
      <c r="C22" s="52"/>
      <c r="D22" s="52"/>
      <c r="E22" s="48"/>
      <c r="F22" s="53"/>
      <c r="N22" s="31"/>
      <c r="O22" s="31"/>
      <c r="P22" s="31"/>
      <c r="Q22" s="31"/>
      <c r="R22" s="31"/>
      <c r="S22" s="31"/>
      <c r="T22" s="31"/>
      <c r="U22" s="44" t="str">
        <f>IFERROR(IF(F22&gt;0,VLOOKUP(W22,'TASA DE CAMBIO'!A:B,2,0),""),"")</f>
        <v/>
      </c>
      <c r="V22" s="50" t="str">
        <f t="shared" si="1"/>
        <v/>
      </c>
      <c r="W22" s="45" t="str">
        <f>IF(F22&gt;0,CONCATENATE(E22,PATRIMONIO!$C$2),"")</f>
        <v/>
      </c>
      <c r="X22" s="32" t="str">
        <f>IF(C22="Corriente",PATRIMONIO!$B$8,IF(C22="No corriente",PATRIMONIO!$B$22,""))</f>
        <v/>
      </c>
      <c r="Y22" s="32" t="str">
        <f>IF(C22="Corriente",PATRIMONIO!$B$9,IF(C22="No corriente",PATRIMONIO!$B$23,""))</f>
        <v/>
      </c>
      <c r="Z22" s="32" t="str">
        <f>IF(C22="Corriente",PATRIMONIO!$B$10,IF(C22="No corriente",PATRIMONIO!$B$24,""))</f>
        <v/>
      </c>
      <c r="AA22" s="32" t="str">
        <f>IF(C22="Corriente",PATRIMONIO!$B$11,IF(C22="No corriente",PATRIMONIO!$B$25,""))</f>
        <v/>
      </c>
      <c r="AB22" s="32" t="str">
        <f>IF(C22="Corriente",PATRIMONIO!$B$12,IF(C22="No corriente",PATRIMONIO!$B$26,""))</f>
        <v/>
      </c>
      <c r="AC22" s="32" t="str">
        <f>IF(C22="Corriente",PATRIMONIO!$B$13,IF(C22="No corriente",PATRIMONIO!$B$27,""))</f>
        <v/>
      </c>
      <c r="AD22" s="32" t="str">
        <f>IF(C22="Corriente",PATRIMONIO!$B$14,IF(C22="No corriente",PATRIMONIO!$B$28,""))</f>
        <v/>
      </c>
      <c r="AE22" s="32" t="str">
        <f>IF(C22="Corriente",PATRIMONIO!$B$15,IF(C22="No corriente",PATRIMONIO!$B$29,""))</f>
        <v/>
      </c>
      <c r="AF22" s="32" t="str">
        <f>IF(C22="Corriente",PATRIMONIO!$B$16,IF(C22="No corriente",PATRIMONIO!$B$30,""))</f>
        <v/>
      </c>
      <c r="AG22" s="32" t="str">
        <f>IF(C22="Corriente",PATRIMONIO!$B$17,IF(C22="No corriente",PATRIMONIO!$B$31,""))</f>
        <v/>
      </c>
      <c r="AH22" s="45" t="str">
        <f>IF(C22="Corriente",PATRIMONIO!$B$18,IF(C22="No corriente",PATRIMONIO!$B$32,""))</f>
        <v/>
      </c>
      <c r="AI22" s="32" t="str">
        <f>IF(PASIVOS!C22="Corriente",PATRIMONIO!$E$8,IF(PASIVOS!C22="No corriente",PATRIMONIO!$E$17,""))</f>
        <v/>
      </c>
      <c r="AJ22" s="32" t="str">
        <f>IF(PASIVOS!C22="Corriente",PATRIMONIO!$E$9,IF(PASIVOS!C22="No corriente",PATRIMONIO!$E$18,""))</f>
        <v/>
      </c>
      <c r="AK22" s="32" t="str">
        <f>IF(PASIVOS!C22="Corriente",PATRIMONIO!$E$10,IF(PASIVOS!C22="No corriente",PATRIMONIO!$E$19,""))</f>
        <v/>
      </c>
      <c r="AL22" s="32" t="str">
        <f>IF(PASIVOS!C22="Corriente",PATRIMONIO!$E$11,IF(PASIVOS!C22="No corriente",PATRIMONIO!$E$20,""))</f>
        <v/>
      </c>
      <c r="AM22" s="45" t="str">
        <f>IF(PASIVOS!C22="Corriente",PATRIMONIO!$E$12,IF(PASIVOS!C22="No corriente",PATRIMONIO!$E$21,""))</f>
        <v/>
      </c>
      <c r="AN22" s="32" t="str">
        <f>IF(PASIVOS!C22="Corriente",PATRIMONIO!$E$13,IF(PASIVOS!C22="No corriente",PATRIMONIO!$E$22,""))</f>
        <v/>
      </c>
      <c r="AO22" s="32" t="str">
        <f>IF(PASIVOS!C22="Corriente","",IF(PASIVOS!C22="No corriente",PATRIMONIO!$E$24,""))</f>
        <v/>
      </c>
      <c r="AP22" s="32"/>
    </row>
    <row r="23">
      <c r="A23" s="31"/>
      <c r="B23" s="51"/>
      <c r="C23" s="52"/>
      <c r="D23" s="52"/>
      <c r="E23" s="48"/>
      <c r="F23" s="53"/>
      <c r="N23" s="31"/>
      <c r="O23" s="31"/>
      <c r="P23" s="31"/>
      <c r="Q23" s="31"/>
      <c r="R23" s="31"/>
      <c r="S23" s="31"/>
      <c r="T23" s="31"/>
      <c r="U23" s="44" t="str">
        <f>IFERROR(IF(F23&gt;0,VLOOKUP(W23,'TASA DE CAMBIO'!A:B,2,0),""),"")</f>
        <v/>
      </c>
      <c r="V23" s="50" t="str">
        <f t="shared" si="1"/>
        <v/>
      </c>
      <c r="W23" s="45" t="str">
        <f>IF(F23&gt;0,CONCATENATE(E23,PATRIMONIO!$C$2),"")</f>
        <v/>
      </c>
      <c r="X23" s="32" t="str">
        <f>IF(C23="Corriente",PATRIMONIO!$B$8,IF(C23="No corriente",PATRIMONIO!$B$22,""))</f>
        <v/>
      </c>
      <c r="Y23" s="32" t="str">
        <f>IF(C23="Corriente",PATRIMONIO!$B$9,IF(C23="No corriente",PATRIMONIO!$B$23,""))</f>
        <v/>
      </c>
      <c r="Z23" s="32" t="str">
        <f>IF(C23="Corriente",PATRIMONIO!$B$10,IF(C23="No corriente",PATRIMONIO!$B$24,""))</f>
        <v/>
      </c>
      <c r="AA23" s="32" t="str">
        <f>IF(C23="Corriente",PATRIMONIO!$B$11,IF(C23="No corriente",PATRIMONIO!$B$25,""))</f>
        <v/>
      </c>
      <c r="AB23" s="32" t="str">
        <f>IF(C23="Corriente",PATRIMONIO!$B$12,IF(C23="No corriente",PATRIMONIO!$B$26,""))</f>
        <v/>
      </c>
      <c r="AC23" s="32" t="str">
        <f>IF(C23="Corriente",PATRIMONIO!$B$13,IF(C23="No corriente",PATRIMONIO!$B$27,""))</f>
        <v/>
      </c>
      <c r="AD23" s="32" t="str">
        <f>IF(C23="Corriente",PATRIMONIO!$B$14,IF(C23="No corriente",PATRIMONIO!$B$28,""))</f>
        <v/>
      </c>
      <c r="AE23" s="32" t="str">
        <f>IF(C23="Corriente",PATRIMONIO!$B$15,IF(C23="No corriente",PATRIMONIO!$B$29,""))</f>
        <v/>
      </c>
      <c r="AF23" s="32" t="str">
        <f>IF(C23="Corriente",PATRIMONIO!$B$16,IF(C23="No corriente",PATRIMONIO!$B$30,""))</f>
        <v/>
      </c>
      <c r="AG23" s="32" t="str">
        <f>IF(C23="Corriente",PATRIMONIO!$B$17,IF(C23="No corriente",PATRIMONIO!$B$31,""))</f>
        <v/>
      </c>
      <c r="AH23" s="45" t="str">
        <f>IF(C23="Corriente",PATRIMONIO!$B$18,IF(C23="No corriente",PATRIMONIO!$B$32,""))</f>
        <v/>
      </c>
      <c r="AI23" s="32" t="str">
        <f>IF(PASIVOS!C23="Corriente",PATRIMONIO!$E$8,IF(PASIVOS!C23="No corriente",PATRIMONIO!$E$17,""))</f>
        <v/>
      </c>
      <c r="AJ23" s="32" t="str">
        <f>IF(PASIVOS!C23="Corriente",PATRIMONIO!$E$9,IF(PASIVOS!C23="No corriente",PATRIMONIO!$E$18,""))</f>
        <v/>
      </c>
      <c r="AK23" s="32" t="str">
        <f>IF(PASIVOS!C23="Corriente",PATRIMONIO!$E$10,IF(PASIVOS!C23="No corriente",PATRIMONIO!$E$19,""))</f>
        <v/>
      </c>
      <c r="AL23" s="32" t="str">
        <f>IF(PASIVOS!C23="Corriente",PATRIMONIO!$E$11,IF(PASIVOS!C23="No corriente",PATRIMONIO!$E$20,""))</f>
        <v/>
      </c>
      <c r="AM23" s="45" t="str">
        <f>IF(PASIVOS!C23="Corriente",PATRIMONIO!$E$12,IF(PASIVOS!C23="No corriente",PATRIMONIO!$E$21,""))</f>
        <v/>
      </c>
      <c r="AN23" s="32" t="str">
        <f>IF(PASIVOS!C23="Corriente",PATRIMONIO!$E$13,IF(PASIVOS!C23="No corriente",PATRIMONIO!$E$22,""))</f>
        <v/>
      </c>
      <c r="AO23" s="32" t="str">
        <f>IF(PASIVOS!C23="Corriente","",IF(PASIVOS!C23="No corriente",PATRIMONIO!$E$24,""))</f>
        <v/>
      </c>
      <c r="AP23" s="32"/>
    </row>
    <row r="24">
      <c r="A24" s="31"/>
      <c r="B24" s="51"/>
      <c r="C24" s="52"/>
      <c r="D24" s="52"/>
      <c r="E24" s="48"/>
      <c r="F24" s="53"/>
      <c r="N24" s="31"/>
      <c r="O24" s="31"/>
      <c r="P24" s="31"/>
      <c r="Q24" s="31"/>
      <c r="R24" s="31"/>
      <c r="S24" s="31"/>
      <c r="T24" s="31"/>
      <c r="U24" s="44" t="str">
        <f>IFERROR(IF(F24&gt;0,VLOOKUP(W24,'TASA DE CAMBIO'!A:B,2,0),""),"")</f>
        <v/>
      </c>
      <c r="V24" s="50" t="str">
        <f t="shared" si="1"/>
        <v/>
      </c>
      <c r="W24" s="45" t="str">
        <f>IF(F24&gt;0,CONCATENATE(E24,PATRIMONIO!$C$2),"")</f>
        <v/>
      </c>
      <c r="X24" s="32" t="str">
        <f>IF(C24="Corriente",PATRIMONIO!$B$8,IF(C24="No corriente",PATRIMONIO!$B$22,""))</f>
        <v/>
      </c>
      <c r="Y24" s="32" t="str">
        <f>IF(C24="Corriente",PATRIMONIO!$B$9,IF(C24="No corriente",PATRIMONIO!$B$23,""))</f>
        <v/>
      </c>
      <c r="Z24" s="32" t="str">
        <f>IF(C24="Corriente",PATRIMONIO!$B$10,IF(C24="No corriente",PATRIMONIO!$B$24,""))</f>
        <v/>
      </c>
      <c r="AA24" s="32" t="str">
        <f>IF(C24="Corriente",PATRIMONIO!$B$11,IF(C24="No corriente",PATRIMONIO!$B$25,""))</f>
        <v/>
      </c>
      <c r="AB24" s="32" t="str">
        <f>IF(C24="Corriente",PATRIMONIO!$B$12,IF(C24="No corriente",PATRIMONIO!$B$26,""))</f>
        <v/>
      </c>
      <c r="AC24" s="32" t="str">
        <f>IF(C24="Corriente",PATRIMONIO!$B$13,IF(C24="No corriente",PATRIMONIO!$B$27,""))</f>
        <v/>
      </c>
      <c r="AD24" s="32" t="str">
        <f>IF(C24="Corriente",PATRIMONIO!$B$14,IF(C24="No corriente",PATRIMONIO!$B$28,""))</f>
        <v/>
      </c>
      <c r="AE24" s="32" t="str">
        <f>IF(C24="Corriente",PATRIMONIO!$B$15,IF(C24="No corriente",PATRIMONIO!$B$29,""))</f>
        <v/>
      </c>
      <c r="AF24" s="32" t="str">
        <f>IF(C24="Corriente",PATRIMONIO!$B$16,IF(C24="No corriente",PATRIMONIO!$B$30,""))</f>
        <v/>
      </c>
      <c r="AG24" s="32" t="str">
        <f>IF(C24="Corriente",PATRIMONIO!$B$17,IF(C24="No corriente",PATRIMONIO!$B$31,""))</f>
        <v/>
      </c>
      <c r="AH24" s="45" t="str">
        <f>IF(C24="Corriente",PATRIMONIO!$B$18,IF(C24="No corriente",PATRIMONIO!$B$32,""))</f>
        <v/>
      </c>
      <c r="AI24" s="32" t="str">
        <f>IF(PASIVOS!C24="Corriente",PATRIMONIO!$E$8,IF(PASIVOS!C24="No corriente",PATRIMONIO!$E$17,""))</f>
        <v/>
      </c>
      <c r="AJ24" s="32" t="str">
        <f>IF(PASIVOS!C24="Corriente",PATRIMONIO!$E$9,IF(PASIVOS!C24="No corriente",PATRIMONIO!$E$18,""))</f>
        <v/>
      </c>
      <c r="AK24" s="32" t="str">
        <f>IF(PASIVOS!C24="Corriente",PATRIMONIO!$E$10,IF(PASIVOS!C24="No corriente",PATRIMONIO!$E$19,""))</f>
        <v/>
      </c>
      <c r="AL24" s="32" t="str">
        <f>IF(PASIVOS!C24="Corriente",PATRIMONIO!$E$11,IF(PASIVOS!C24="No corriente",PATRIMONIO!$E$20,""))</f>
        <v/>
      </c>
      <c r="AM24" s="45" t="str">
        <f>IF(PASIVOS!C24="Corriente",PATRIMONIO!$E$12,IF(PASIVOS!C24="No corriente",PATRIMONIO!$E$21,""))</f>
        <v/>
      </c>
      <c r="AN24" s="32" t="str">
        <f>IF(PASIVOS!C24="Corriente",PATRIMONIO!$E$13,IF(PASIVOS!C24="No corriente",PATRIMONIO!$E$22,""))</f>
        <v/>
      </c>
      <c r="AO24" s="32" t="str">
        <f>IF(PASIVOS!C24="Corriente","",IF(PASIVOS!C24="No corriente",PATRIMONIO!$E$24,""))</f>
        <v/>
      </c>
      <c r="AP24" s="32"/>
    </row>
    <row r="25">
      <c r="A25" s="31"/>
      <c r="B25" s="51"/>
      <c r="C25" s="47"/>
      <c r="D25" s="52"/>
      <c r="E25" s="48"/>
      <c r="F25" s="53"/>
      <c r="N25" s="31"/>
      <c r="O25" s="31"/>
      <c r="P25" s="31"/>
      <c r="Q25" s="31"/>
      <c r="R25" s="31"/>
      <c r="S25" s="31"/>
      <c r="T25" s="31"/>
      <c r="U25" s="44" t="str">
        <f>IFERROR(IF(F25&gt;0,VLOOKUP(W25,'TASA DE CAMBIO'!A:B,2,0),""),"")</f>
        <v/>
      </c>
      <c r="V25" s="50" t="str">
        <f t="shared" si="1"/>
        <v/>
      </c>
      <c r="W25" s="45" t="str">
        <f>IF(F25&gt;0,CONCATENATE(E25,PATRIMONIO!$C$2),"")</f>
        <v/>
      </c>
      <c r="X25" s="32" t="str">
        <f>IF(C25="Corriente",PATRIMONIO!$B$8,IF(C25="No corriente",PATRIMONIO!$B$22,""))</f>
        <v/>
      </c>
      <c r="Y25" s="32" t="str">
        <f>IF(C25="Corriente",PATRIMONIO!$B$9,IF(C25="No corriente",PATRIMONIO!$B$23,""))</f>
        <v/>
      </c>
      <c r="Z25" s="32" t="str">
        <f>IF(C25="Corriente",PATRIMONIO!$B$10,IF(C25="No corriente",PATRIMONIO!$B$24,""))</f>
        <v/>
      </c>
      <c r="AA25" s="32" t="str">
        <f>IF(C25="Corriente",PATRIMONIO!$B$11,IF(C25="No corriente",PATRIMONIO!$B$25,""))</f>
        <v/>
      </c>
      <c r="AB25" s="32" t="str">
        <f>IF(C25="Corriente",PATRIMONIO!$B$12,IF(C25="No corriente",PATRIMONIO!$B$26,""))</f>
        <v/>
      </c>
      <c r="AC25" s="32" t="str">
        <f>IF(C25="Corriente",PATRIMONIO!$B$13,IF(C25="No corriente",PATRIMONIO!$B$27,""))</f>
        <v/>
      </c>
      <c r="AD25" s="32" t="str">
        <f>IF(C25="Corriente",PATRIMONIO!$B$14,IF(C25="No corriente",PATRIMONIO!$B$28,""))</f>
        <v/>
      </c>
      <c r="AE25" s="32" t="str">
        <f>IF(C25="Corriente",PATRIMONIO!$B$15,IF(C25="No corriente",PATRIMONIO!$B$29,""))</f>
        <v/>
      </c>
      <c r="AF25" s="32" t="str">
        <f>IF(C25="Corriente",PATRIMONIO!$B$16,IF(C25="No corriente",PATRIMONIO!$B$30,""))</f>
        <v/>
      </c>
      <c r="AG25" s="32" t="str">
        <f>IF(C25="Corriente",PATRIMONIO!$B$17,IF(C25="No corriente",PATRIMONIO!$B$31,""))</f>
        <v/>
      </c>
      <c r="AH25" s="45" t="str">
        <f>IF(C25="Corriente",PATRIMONIO!$B$18,IF(C25="No corriente",PATRIMONIO!$B$32,""))</f>
        <v/>
      </c>
      <c r="AI25" s="32" t="str">
        <f>IF(PASIVOS!C25="Corriente",PATRIMONIO!$E$8,IF(PASIVOS!C25="No corriente",PATRIMONIO!$E$17,""))</f>
        <v/>
      </c>
      <c r="AJ25" s="32" t="str">
        <f>IF(PASIVOS!C25="Corriente",PATRIMONIO!$E$9,IF(PASIVOS!C25="No corriente",PATRIMONIO!$E$18,""))</f>
        <v/>
      </c>
      <c r="AK25" s="32" t="str">
        <f>IF(PASIVOS!C25="Corriente",PATRIMONIO!$E$10,IF(PASIVOS!C25="No corriente",PATRIMONIO!$E$19,""))</f>
        <v/>
      </c>
      <c r="AL25" s="32" t="str">
        <f>IF(PASIVOS!C25="Corriente",PATRIMONIO!$E$11,IF(PASIVOS!C25="No corriente",PATRIMONIO!$E$20,""))</f>
        <v/>
      </c>
      <c r="AM25" s="45" t="str">
        <f>IF(PASIVOS!C25="Corriente",PATRIMONIO!$E$12,IF(PASIVOS!C25="No corriente",PATRIMONIO!$E$21,""))</f>
        <v/>
      </c>
      <c r="AN25" s="32" t="str">
        <f>IF(PASIVOS!C25="Corriente",PATRIMONIO!$E$13,IF(PASIVOS!C25="No corriente",PATRIMONIO!$E$22,""))</f>
        <v/>
      </c>
      <c r="AO25" s="32" t="str">
        <f>IF(PASIVOS!C25="Corriente","",IF(PASIVOS!C25="No corriente",PATRIMONIO!$E$24,""))</f>
        <v/>
      </c>
      <c r="AP25" s="32"/>
    </row>
    <row r="26">
      <c r="A26" s="31"/>
      <c r="B26" s="51"/>
      <c r="C26" s="52"/>
      <c r="D26" s="52"/>
      <c r="E26" s="48"/>
      <c r="F26" s="53"/>
      <c r="N26" s="31"/>
      <c r="O26" s="31"/>
      <c r="P26" s="31"/>
      <c r="Q26" s="31"/>
      <c r="R26" s="31"/>
      <c r="S26" s="31"/>
      <c r="T26" s="31"/>
      <c r="U26" s="44" t="str">
        <f>IFERROR(IF(F26&gt;0,VLOOKUP(W26,'TASA DE CAMBIO'!A:B,2,0),""),"")</f>
        <v/>
      </c>
      <c r="V26" s="50" t="str">
        <f t="shared" si="1"/>
        <v/>
      </c>
      <c r="W26" s="45" t="str">
        <f>IF(F26&gt;0,CONCATENATE(E26,PATRIMONIO!$C$2),"")</f>
        <v/>
      </c>
      <c r="X26" s="32" t="str">
        <f>IF(C26="Corriente",PATRIMONIO!$B$8,IF(C26="No corriente",PATRIMONIO!$B$22,""))</f>
        <v/>
      </c>
      <c r="Y26" s="32" t="str">
        <f>IF(C26="Corriente",PATRIMONIO!$B$9,IF(C26="No corriente",PATRIMONIO!$B$23,""))</f>
        <v/>
      </c>
      <c r="Z26" s="32" t="str">
        <f>IF(C26="Corriente",PATRIMONIO!$B$10,IF(C26="No corriente",PATRIMONIO!$B$24,""))</f>
        <v/>
      </c>
      <c r="AA26" s="32" t="str">
        <f>IF(C26="Corriente",PATRIMONIO!$B$11,IF(C26="No corriente",PATRIMONIO!$B$25,""))</f>
        <v/>
      </c>
      <c r="AB26" s="32" t="str">
        <f>IF(C26="Corriente",PATRIMONIO!$B$12,IF(C26="No corriente",PATRIMONIO!$B$26,""))</f>
        <v/>
      </c>
      <c r="AC26" s="32" t="str">
        <f>IF(C26="Corriente",PATRIMONIO!$B$13,IF(C26="No corriente",PATRIMONIO!$B$27,""))</f>
        <v/>
      </c>
      <c r="AD26" s="32" t="str">
        <f>IF(C26="Corriente",PATRIMONIO!$B$14,IF(C26="No corriente",PATRIMONIO!$B$28,""))</f>
        <v/>
      </c>
      <c r="AE26" s="32" t="str">
        <f>IF(C26="Corriente",PATRIMONIO!$B$15,IF(C26="No corriente",PATRIMONIO!$B$29,""))</f>
        <v/>
      </c>
      <c r="AF26" s="32" t="str">
        <f>IF(C26="Corriente",PATRIMONIO!$B$16,IF(C26="No corriente",PATRIMONIO!$B$30,""))</f>
        <v/>
      </c>
      <c r="AG26" s="32" t="str">
        <f>IF(C26="Corriente",PATRIMONIO!$B$17,IF(C26="No corriente",PATRIMONIO!$B$31,""))</f>
        <v/>
      </c>
      <c r="AH26" s="45" t="str">
        <f>IF(C26="Corriente",PATRIMONIO!$B$18,IF(C26="No corriente",PATRIMONIO!$B$32,""))</f>
        <v/>
      </c>
      <c r="AI26" s="32" t="str">
        <f>IF(PASIVOS!C26="Corriente",PATRIMONIO!$E$8,IF(PASIVOS!C26="No corriente",PATRIMONIO!$E$17,""))</f>
        <v/>
      </c>
      <c r="AJ26" s="32" t="str">
        <f>IF(PASIVOS!C26="Corriente",PATRIMONIO!$E$9,IF(PASIVOS!C26="No corriente",PATRIMONIO!$E$18,""))</f>
        <v/>
      </c>
      <c r="AK26" s="32" t="str">
        <f>IF(PASIVOS!C26="Corriente",PATRIMONIO!$E$10,IF(PASIVOS!C26="No corriente",PATRIMONIO!$E$19,""))</f>
        <v/>
      </c>
      <c r="AL26" s="32" t="str">
        <f>IF(PASIVOS!C26="Corriente",PATRIMONIO!$E$11,IF(PASIVOS!C26="No corriente",PATRIMONIO!$E$20,""))</f>
        <v/>
      </c>
      <c r="AM26" s="45" t="str">
        <f>IF(PASIVOS!C26="Corriente",PATRIMONIO!$E$12,IF(PASIVOS!C26="No corriente",PATRIMONIO!$E$21,""))</f>
        <v/>
      </c>
      <c r="AN26" s="32" t="str">
        <f>IF(PASIVOS!C26="Corriente",PATRIMONIO!$E$13,IF(PASIVOS!C26="No corriente",PATRIMONIO!$E$22,""))</f>
        <v/>
      </c>
      <c r="AO26" s="32" t="str">
        <f>IF(PASIVOS!C26="Corriente","",IF(PASIVOS!C26="No corriente",PATRIMONIO!$E$24,""))</f>
        <v/>
      </c>
      <c r="AP26" s="32"/>
    </row>
    <row r="27">
      <c r="A27" s="31"/>
      <c r="B27" s="51"/>
      <c r="C27" s="52"/>
      <c r="D27" s="52"/>
      <c r="E27" s="48"/>
      <c r="F27" s="53"/>
      <c r="N27" s="31"/>
      <c r="O27" s="31"/>
      <c r="P27" s="31"/>
      <c r="Q27" s="31"/>
      <c r="R27" s="31"/>
      <c r="S27" s="31"/>
      <c r="T27" s="31"/>
      <c r="U27" s="44" t="str">
        <f>IFERROR(IF(F27&gt;0,VLOOKUP(W27,'TASA DE CAMBIO'!A:B,2,0),""),"")</f>
        <v/>
      </c>
      <c r="V27" s="50" t="str">
        <f t="shared" si="1"/>
        <v/>
      </c>
      <c r="W27" s="45" t="str">
        <f>IF(F27&gt;0,CONCATENATE(E27,PATRIMONIO!$C$2),"")</f>
        <v/>
      </c>
      <c r="X27" s="32" t="str">
        <f>IF(C27="Corriente",PATRIMONIO!$B$8,IF(C27="No corriente",PATRIMONIO!$B$22,""))</f>
        <v/>
      </c>
      <c r="Y27" s="32" t="str">
        <f>IF(C27="Corriente",PATRIMONIO!$B$9,IF(C27="No corriente",PATRIMONIO!$B$23,""))</f>
        <v/>
      </c>
      <c r="Z27" s="32" t="str">
        <f>IF(C27="Corriente",PATRIMONIO!$B$10,IF(C27="No corriente",PATRIMONIO!$B$24,""))</f>
        <v/>
      </c>
      <c r="AA27" s="32" t="str">
        <f>IF(C27="Corriente",PATRIMONIO!$B$11,IF(C27="No corriente",PATRIMONIO!$B$25,""))</f>
        <v/>
      </c>
      <c r="AB27" s="32" t="str">
        <f>IF(C27="Corriente",PATRIMONIO!$B$12,IF(C27="No corriente",PATRIMONIO!$B$26,""))</f>
        <v/>
      </c>
      <c r="AC27" s="32" t="str">
        <f>IF(C27="Corriente",PATRIMONIO!$B$13,IF(C27="No corriente",PATRIMONIO!$B$27,""))</f>
        <v/>
      </c>
      <c r="AD27" s="32" t="str">
        <f>IF(C27="Corriente",PATRIMONIO!$B$14,IF(C27="No corriente",PATRIMONIO!$B$28,""))</f>
        <v/>
      </c>
      <c r="AE27" s="32" t="str">
        <f>IF(C27="Corriente",PATRIMONIO!$B$15,IF(C27="No corriente",PATRIMONIO!$B$29,""))</f>
        <v/>
      </c>
      <c r="AF27" s="32" t="str">
        <f>IF(C27="Corriente",PATRIMONIO!$B$16,IF(C27="No corriente",PATRIMONIO!$B$30,""))</f>
        <v/>
      </c>
      <c r="AG27" s="32" t="str">
        <f>IF(C27="Corriente",PATRIMONIO!$B$17,IF(C27="No corriente",PATRIMONIO!$B$31,""))</f>
        <v/>
      </c>
      <c r="AH27" s="45" t="str">
        <f>IF(C27="Corriente",PATRIMONIO!$B$18,IF(C27="No corriente",PATRIMONIO!$B$32,""))</f>
        <v/>
      </c>
      <c r="AI27" s="32" t="str">
        <f>IF(PASIVOS!C27="Corriente",PATRIMONIO!$E$8,IF(PASIVOS!C27="No corriente",PATRIMONIO!$E$17,""))</f>
        <v/>
      </c>
      <c r="AJ27" s="32" t="str">
        <f>IF(PASIVOS!C27="Corriente",PATRIMONIO!$E$9,IF(PASIVOS!C27="No corriente",PATRIMONIO!$E$18,""))</f>
        <v/>
      </c>
      <c r="AK27" s="32" t="str">
        <f>IF(PASIVOS!C27="Corriente",PATRIMONIO!$E$10,IF(PASIVOS!C27="No corriente",PATRIMONIO!$E$19,""))</f>
        <v/>
      </c>
      <c r="AL27" s="32" t="str">
        <f>IF(PASIVOS!C27="Corriente",PATRIMONIO!$E$11,IF(PASIVOS!C27="No corriente",PATRIMONIO!$E$20,""))</f>
        <v/>
      </c>
      <c r="AM27" s="45" t="str">
        <f>IF(PASIVOS!C27="Corriente",PATRIMONIO!$E$12,IF(PASIVOS!C27="No corriente",PATRIMONIO!$E$21,""))</f>
        <v/>
      </c>
      <c r="AN27" s="32" t="str">
        <f>IF(PASIVOS!C27="Corriente",PATRIMONIO!$E$13,IF(PASIVOS!C27="No corriente",PATRIMONIO!$E$22,""))</f>
        <v/>
      </c>
      <c r="AO27" s="32" t="str">
        <f>IF(PASIVOS!C27="Corriente","",IF(PASIVOS!C27="No corriente",PATRIMONIO!$E$24,""))</f>
        <v/>
      </c>
      <c r="AP27" s="32"/>
    </row>
    <row r="28">
      <c r="A28" s="31"/>
      <c r="B28" s="51"/>
      <c r="C28" s="52"/>
      <c r="D28" s="52"/>
      <c r="E28" s="48"/>
      <c r="F28" s="53"/>
      <c r="N28" s="31"/>
      <c r="O28" s="31"/>
      <c r="P28" s="31"/>
      <c r="Q28" s="31"/>
      <c r="R28" s="31"/>
      <c r="S28" s="31"/>
      <c r="T28" s="31"/>
      <c r="U28" s="44" t="str">
        <f>IFERROR(IF(F28&gt;0,VLOOKUP(W28,'TASA DE CAMBIO'!A:B,2,0),""),"")</f>
        <v/>
      </c>
      <c r="V28" s="50" t="str">
        <f t="shared" si="1"/>
        <v/>
      </c>
      <c r="W28" s="45" t="str">
        <f>IF(F28&gt;0,CONCATENATE(E28,PATRIMONIO!$C$2),"")</f>
        <v/>
      </c>
      <c r="X28" s="32" t="str">
        <f>IF(C28="Corriente",PATRIMONIO!$B$8,IF(C28="No corriente",PATRIMONIO!$B$22,""))</f>
        <v/>
      </c>
      <c r="Y28" s="32" t="str">
        <f>IF(C28="Corriente",PATRIMONIO!$B$9,IF(C28="No corriente",PATRIMONIO!$B$23,""))</f>
        <v/>
      </c>
      <c r="Z28" s="32" t="str">
        <f>IF(C28="Corriente",PATRIMONIO!$B$10,IF(C28="No corriente",PATRIMONIO!$B$24,""))</f>
        <v/>
      </c>
      <c r="AA28" s="32" t="str">
        <f>IF(C28="Corriente",PATRIMONIO!$B$11,IF(C28="No corriente",PATRIMONIO!$B$25,""))</f>
        <v/>
      </c>
      <c r="AB28" s="32" t="str">
        <f>IF(C28="Corriente",PATRIMONIO!$B$12,IF(C28="No corriente",PATRIMONIO!$B$26,""))</f>
        <v/>
      </c>
      <c r="AC28" s="32" t="str">
        <f>IF(C28="Corriente",PATRIMONIO!$B$13,IF(C28="No corriente",PATRIMONIO!$B$27,""))</f>
        <v/>
      </c>
      <c r="AD28" s="32" t="str">
        <f>IF(C28="Corriente",PATRIMONIO!$B$14,IF(C28="No corriente",PATRIMONIO!$B$28,""))</f>
        <v/>
      </c>
      <c r="AE28" s="32" t="str">
        <f>IF(C28="Corriente",PATRIMONIO!$B$15,IF(C28="No corriente",PATRIMONIO!$B$29,""))</f>
        <v/>
      </c>
      <c r="AF28" s="32" t="str">
        <f>IF(C28="Corriente",PATRIMONIO!$B$16,IF(C28="No corriente",PATRIMONIO!$B$30,""))</f>
        <v/>
      </c>
      <c r="AG28" s="32" t="str">
        <f>IF(C28="Corriente",PATRIMONIO!$B$17,IF(C28="No corriente",PATRIMONIO!$B$31,""))</f>
        <v/>
      </c>
      <c r="AH28" s="45" t="str">
        <f>IF(C28="Corriente",PATRIMONIO!$B$18,IF(C28="No corriente",PATRIMONIO!$B$32,""))</f>
        <v/>
      </c>
      <c r="AI28" s="32" t="str">
        <f>IF(PASIVOS!C28="Corriente",PATRIMONIO!$E$8,IF(PASIVOS!C28="No corriente",PATRIMONIO!$E$17,""))</f>
        <v/>
      </c>
      <c r="AJ28" s="32" t="str">
        <f>IF(PASIVOS!C28="Corriente",PATRIMONIO!$E$9,IF(PASIVOS!C28="No corriente",PATRIMONIO!$E$18,""))</f>
        <v/>
      </c>
      <c r="AK28" s="32" t="str">
        <f>IF(PASIVOS!C28="Corriente",PATRIMONIO!$E$10,IF(PASIVOS!C28="No corriente",PATRIMONIO!$E$19,""))</f>
        <v/>
      </c>
      <c r="AL28" s="32" t="str">
        <f>IF(PASIVOS!C28="Corriente",PATRIMONIO!$E$11,IF(PASIVOS!C28="No corriente",PATRIMONIO!$E$20,""))</f>
        <v/>
      </c>
      <c r="AM28" s="45" t="str">
        <f>IF(PASIVOS!C28="Corriente",PATRIMONIO!$E$12,IF(PASIVOS!C28="No corriente",PATRIMONIO!$E$21,""))</f>
        <v/>
      </c>
      <c r="AN28" s="32" t="str">
        <f>IF(PASIVOS!C28="Corriente",PATRIMONIO!$E$13,IF(PASIVOS!C28="No corriente",PATRIMONIO!$E$22,""))</f>
        <v/>
      </c>
      <c r="AO28" s="32" t="str">
        <f>IF(PASIVOS!C28="Corriente","",IF(PASIVOS!C28="No corriente",PATRIMONIO!$E$24,""))</f>
        <v/>
      </c>
      <c r="AP28" s="32"/>
    </row>
    <row r="29">
      <c r="A29" s="31"/>
      <c r="B29" s="51"/>
      <c r="C29" s="52"/>
      <c r="D29" s="52"/>
      <c r="E29" s="48"/>
      <c r="F29" s="53"/>
      <c r="N29" s="31"/>
      <c r="O29" s="31"/>
      <c r="P29" s="31"/>
      <c r="Q29" s="31"/>
      <c r="R29" s="31"/>
      <c r="S29" s="31"/>
      <c r="T29" s="31"/>
      <c r="U29" s="44" t="str">
        <f>IFERROR(IF(F29&gt;0,VLOOKUP(W29,'TASA DE CAMBIO'!A:B,2,0),""),"")</f>
        <v/>
      </c>
      <c r="V29" s="50" t="str">
        <f t="shared" si="1"/>
        <v/>
      </c>
      <c r="W29" s="45" t="str">
        <f>IF(F29&gt;0,CONCATENATE(E29,PATRIMONIO!$C$2),"")</f>
        <v/>
      </c>
      <c r="X29" s="32" t="str">
        <f>IF(C29="Corriente",PATRIMONIO!$B$8,IF(C29="No corriente",PATRIMONIO!$B$22,""))</f>
        <v/>
      </c>
      <c r="Y29" s="32" t="str">
        <f>IF(C29="Corriente",PATRIMONIO!$B$9,IF(C29="No corriente",PATRIMONIO!$B$23,""))</f>
        <v/>
      </c>
      <c r="Z29" s="32" t="str">
        <f>IF(C29="Corriente",PATRIMONIO!$B$10,IF(C29="No corriente",PATRIMONIO!$B$24,""))</f>
        <v/>
      </c>
      <c r="AA29" s="32" t="str">
        <f>IF(C29="Corriente",PATRIMONIO!$B$11,IF(C29="No corriente",PATRIMONIO!$B$25,""))</f>
        <v/>
      </c>
      <c r="AB29" s="32" t="str">
        <f>IF(C29="Corriente",PATRIMONIO!$B$12,IF(C29="No corriente",PATRIMONIO!$B$26,""))</f>
        <v/>
      </c>
      <c r="AC29" s="32" t="str">
        <f>IF(C29="Corriente",PATRIMONIO!$B$13,IF(C29="No corriente",PATRIMONIO!$B$27,""))</f>
        <v/>
      </c>
      <c r="AD29" s="32" t="str">
        <f>IF(C29="Corriente",PATRIMONIO!$B$14,IF(C29="No corriente",PATRIMONIO!$B$28,""))</f>
        <v/>
      </c>
      <c r="AE29" s="32" t="str">
        <f>IF(C29="Corriente",PATRIMONIO!$B$15,IF(C29="No corriente",PATRIMONIO!$B$29,""))</f>
        <v/>
      </c>
      <c r="AF29" s="32" t="str">
        <f>IF(C29="Corriente",PATRIMONIO!$B$16,IF(C29="No corriente",PATRIMONIO!$B$30,""))</f>
        <v/>
      </c>
      <c r="AG29" s="32" t="str">
        <f>IF(C29="Corriente",PATRIMONIO!$B$17,IF(C29="No corriente",PATRIMONIO!$B$31,""))</f>
        <v/>
      </c>
      <c r="AH29" s="45" t="str">
        <f>IF(C29="Corriente",PATRIMONIO!$B$18,IF(C29="No corriente",PATRIMONIO!$B$32,""))</f>
        <v/>
      </c>
      <c r="AI29" s="32" t="str">
        <f>IF(PASIVOS!C29="Corriente",PATRIMONIO!$E$8,IF(PASIVOS!C29="No corriente",PATRIMONIO!$E$17,""))</f>
        <v/>
      </c>
      <c r="AJ29" s="32" t="str">
        <f>IF(PASIVOS!C29="Corriente",PATRIMONIO!$E$9,IF(PASIVOS!C29="No corriente",PATRIMONIO!$E$18,""))</f>
        <v/>
      </c>
      <c r="AK29" s="32" t="str">
        <f>IF(PASIVOS!C29="Corriente",PATRIMONIO!$E$10,IF(PASIVOS!C29="No corriente",PATRIMONIO!$E$19,""))</f>
        <v/>
      </c>
      <c r="AL29" s="32" t="str">
        <f>IF(PASIVOS!C29="Corriente",PATRIMONIO!$E$11,IF(PASIVOS!C29="No corriente",PATRIMONIO!$E$20,""))</f>
        <v/>
      </c>
      <c r="AM29" s="45" t="str">
        <f>IF(PASIVOS!C29="Corriente",PATRIMONIO!$E$12,IF(PASIVOS!C29="No corriente",PATRIMONIO!$E$21,""))</f>
        <v/>
      </c>
      <c r="AN29" s="32" t="str">
        <f>IF(PASIVOS!C29="Corriente",PATRIMONIO!$E$13,IF(PASIVOS!C29="No corriente",PATRIMONIO!$E$22,""))</f>
        <v/>
      </c>
      <c r="AO29" s="32" t="str">
        <f>IF(PASIVOS!C29="Corriente","",IF(PASIVOS!C29="No corriente",PATRIMONIO!$E$24,""))</f>
        <v/>
      </c>
      <c r="AP29" s="32"/>
    </row>
    <row r="30">
      <c r="A30" s="31"/>
      <c r="B30" s="51"/>
      <c r="C30" s="52"/>
      <c r="D30" s="52"/>
      <c r="E30" s="48"/>
      <c r="F30" s="53"/>
      <c r="N30" s="31"/>
      <c r="O30" s="31"/>
      <c r="P30" s="31"/>
      <c r="Q30" s="31"/>
      <c r="R30" s="31"/>
      <c r="S30" s="31"/>
      <c r="T30" s="31"/>
      <c r="U30" s="44" t="str">
        <f>IFERROR(IF(F30&gt;0,VLOOKUP(W30,'TASA DE CAMBIO'!A:B,2,0),""),"")</f>
        <v/>
      </c>
      <c r="V30" s="50" t="str">
        <f t="shared" si="1"/>
        <v/>
      </c>
      <c r="W30" s="45" t="str">
        <f>IF(F30&gt;0,CONCATENATE(E30,PATRIMONIO!$C$2),"")</f>
        <v/>
      </c>
      <c r="X30" s="32" t="str">
        <f>IF(C30="Corriente",PATRIMONIO!$B$8,IF(C30="No corriente",PATRIMONIO!$B$22,""))</f>
        <v/>
      </c>
      <c r="Y30" s="32" t="str">
        <f>IF(C30="Corriente",PATRIMONIO!$B$9,IF(C30="No corriente",PATRIMONIO!$B$23,""))</f>
        <v/>
      </c>
      <c r="Z30" s="32" t="str">
        <f>IF(C30="Corriente",PATRIMONIO!$B$10,IF(C30="No corriente",PATRIMONIO!$B$24,""))</f>
        <v/>
      </c>
      <c r="AA30" s="32" t="str">
        <f>IF(C30="Corriente",PATRIMONIO!$B$11,IF(C30="No corriente",PATRIMONIO!$B$25,""))</f>
        <v/>
      </c>
      <c r="AB30" s="32" t="str">
        <f>IF(C30="Corriente",PATRIMONIO!$B$12,IF(C30="No corriente",PATRIMONIO!$B$26,""))</f>
        <v/>
      </c>
      <c r="AC30" s="32" t="str">
        <f>IF(C30="Corriente",PATRIMONIO!$B$13,IF(C30="No corriente",PATRIMONIO!$B$27,""))</f>
        <v/>
      </c>
      <c r="AD30" s="32" t="str">
        <f>IF(C30="Corriente",PATRIMONIO!$B$14,IF(C30="No corriente",PATRIMONIO!$B$28,""))</f>
        <v/>
      </c>
      <c r="AE30" s="32" t="str">
        <f>IF(C30="Corriente",PATRIMONIO!$B$15,IF(C30="No corriente",PATRIMONIO!$B$29,""))</f>
        <v/>
      </c>
      <c r="AF30" s="32" t="str">
        <f>IF(C30="Corriente",PATRIMONIO!$B$16,IF(C30="No corriente",PATRIMONIO!$B$30,""))</f>
        <v/>
      </c>
      <c r="AG30" s="32" t="str">
        <f>IF(C30="Corriente",PATRIMONIO!$B$17,IF(C30="No corriente",PATRIMONIO!$B$31,""))</f>
        <v/>
      </c>
      <c r="AH30" s="45" t="str">
        <f>IF(C30="Corriente",PATRIMONIO!$B$18,IF(C30="No corriente",PATRIMONIO!$B$32,""))</f>
        <v/>
      </c>
      <c r="AI30" s="32" t="str">
        <f>IF(PASIVOS!C30="Corriente",PATRIMONIO!$E$8,IF(PASIVOS!C30="No corriente",PATRIMONIO!$E$17,""))</f>
        <v/>
      </c>
      <c r="AJ30" s="32" t="str">
        <f>IF(PASIVOS!C30="Corriente",PATRIMONIO!$E$9,IF(PASIVOS!C30="No corriente",PATRIMONIO!$E$18,""))</f>
        <v/>
      </c>
      <c r="AK30" s="32" t="str">
        <f>IF(PASIVOS!C30="Corriente",PATRIMONIO!$E$10,IF(PASIVOS!C30="No corriente",PATRIMONIO!$E$19,""))</f>
        <v/>
      </c>
      <c r="AL30" s="32" t="str">
        <f>IF(PASIVOS!C30="Corriente",PATRIMONIO!$E$11,IF(PASIVOS!C30="No corriente",PATRIMONIO!$E$20,""))</f>
        <v/>
      </c>
      <c r="AM30" s="45" t="str">
        <f>IF(PASIVOS!C30="Corriente",PATRIMONIO!$E$12,IF(PASIVOS!C30="No corriente",PATRIMONIO!$E$21,""))</f>
        <v/>
      </c>
      <c r="AN30" s="32" t="str">
        <f>IF(PASIVOS!C30="Corriente",PATRIMONIO!$E$13,IF(PASIVOS!C30="No corriente",PATRIMONIO!$E$22,""))</f>
        <v/>
      </c>
      <c r="AO30" s="32" t="str">
        <f>IF(PASIVOS!C30="Corriente","",IF(PASIVOS!C30="No corriente",PATRIMONIO!$E$24,""))</f>
        <v/>
      </c>
      <c r="AP30" s="32"/>
    </row>
    <row r="31">
      <c r="A31" s="31"/>
      <c r="B31" s="51"/>
      <c r="C31" s="52"/>
      <c r="D31" s="52"/>
      <c r="E31" s="48"/>
      <c r="F31" s="53"/>
      <c r="N31" s="31"/>
      <c r="O31" s="31"/>
      <c r="P31" s="31"/>
      <c r="Q31" s="31"/>
      <c r="R31" s="31"/>
      <c r="S31" s="31"/>
      <c r="T31" s="31"/>
      <c r="U31" s="44" t="str">
        <f>IFERROR(IF(F31&gt;0,VLOOKUP(W31,'TASA DE CAMBIO'!A:B,2,0),""),"")</f>
        <v/>
      </c>
      <c r="V31" s="50" t="str">
        <f t="shared" si="1"/>
        <v/>
      </c>
      <c r="W31" s="45" t="str">
        <f>IF(F31&gt;0,CONCATENATE(E31,PATRIMONIO!$C$2),"")</f>
        <v/>
      </c>
      <c r="X31" s="32" t="str">
        <f>IF(C31="Corriente",PATRIMONIO!$B$8,IF(C31="No corriente",PATRIMONIO!$B$22,""))</f>
        <v/>
      </c>
      <c r="Y31" s="32" t="str">
        <f>IF(C31="Corriente",PATRIMONIO!$B$9,IF(C31="No corriente",PATRIMONIO!$B$23,""))</f>
        <v/>
      </c>
      <c r="Z31" s="32" t="str">
        <f>IF(C31="Corriente",PATRIMONIO!$B$10,IF(C31="No corriente",PATRIMONIO!$B$24,""))</f>
        <v/>
      </c>
      <c r="AA31" s="32" t="str">
        <f>IF(C31="Corriente",PATRIMONIO!$B$11,IF(C31="No corriente",PATRIMONIO!$B$25,""))</f>
        <v/>
      </c>
      <c r="AB31" s="32" t="str">
        <f>IF(C31="Corriente",PATRIMONIO!$B$12,IF(C31="No corriente",PATRIMONIO!$B$26,""))</f>
        <v/>
      </c>
      <c r="AC31" s="32" t="str">
        <f>IF(C31="Corriente",PATRIMONIO!$B$13,IF(C31="No corriente",PATRIMONIO!$B$27,""))</f>
        <v/>
      </c>
      <c r="AD31" s="32" t="str">
        <f>IF(C31="Corriente",PATRIMONIO!$B$14,IF(C31="No corriente",PATRIMONIO!$B$28,""))</f>
        <v/>
      </c>
      <c r="AE31" s="32" t="str">
        <f>IF(C31="Corriente",PATRIMONIO!$B$15,IF(C31="No corriente",PATRIMONIO!$B$29,""))</f>
        <v/>
      </c>
      <c r="AF31" s="32" t="str">
        <f>IF(C31="Corriente",PATRIMONIO!$B$16,IF(C31="No corriente",PATRIMONIO!$B$30,""))</f>
        <v/>
      </c>
      <c r="AG31" s="32" t="str">
        <f>IF(C31="Corriente",PATRIMONIO!$B$17,IF(C31="No corriente",PATRIMONIO!$B$31,""))</f>
        <v/>
      </c>
      <c r="AH31" s="45" t="str">
        <f>IF(C31="Corriente",PATRIMONIO!$B$18,IF(C31="No corriente",PATRIMONIO!$B$32,""))</f>
        <v/>
      </c>
      <c r="AI31" s="32" t="str">
        <f>IF(PASIVOS!C31="Corriente",PATRIMONIO!$E$8,IF(PASIVOS!C31="No corriente",PATRIMONIO!$E$17,""))</f>
        <v/>
      </c>
      <c r="AJ31" s="32" t="str">
        <f>IF(PASIVOS!C31="Corriente",PATRIMONIO!$E$9,IF(PASIVOS!C31="No corriente",PATRIMONIO!$E$18,""))</f>
        <v/>
      </c>
      <c r="AK31" s="32" t="str">
        <f>IF(PASIVOS!C31="Corriente",PATRIMONIO!$E$10,IF(PASIVOS!C31="No corriente",PATRIMONIO!$E$19,""))</f>
        <v/>
      </c>
      <c r="AL31" s="32" t="str">
        <f>IF(PASIVOS!C31="Corriente",PATRIMONIO!$E$11,IF(PASIVOS!C31="No corriente",PATRIMONIO!$E$20,""))</f>
        <v/>
      </c>
      <c r="AM31" s="45" t="str">
        <f>IF(PASIVOS!C31="Corriente",PATRIMONIO!$E$12,IF(PASIVOS!C31="No corriente",PATRIMONIO!$E$21,""))</f>
        <v/>
      </c>
      <c r="AN31" s="32" t="str">
        <f>IF(PASIVOS!C31="Corriente",PATRIMONIO!$E$13,IF(PASIVOS!C31="No corriente",PATRIMONIO!$E$22,""))</f>
        <v/>
      </c>
      <c r="AO31" s="32" t="str">
        <f>IF(PASIVOS!C31="Corriente","",IF(PASIVOS!C31="No corriente",PATRIMONIO!$E$24,""))</f>
        <v/>
      </c>
      <c r="AP31" s="32"/>
    </row>
    <row r="32">
      <c r="A32" s="31"/>
      <c r="B32" s="51"/>
      <c r="C32" s="52"/>
      <c r="D32" s="52"/>
      <c r="E32" s="48"/>
      <c r="F32" s="53"/>
      <c r="N32" s="31"/>
      <c r="O32" s="31"/>
      <c r="P32" s="31"/>
      <c r="Q32" s="31"/>
      <c r="R32" s="31"/>
      <c r="S32" s="31"/>
      <c r="T32" s="31"/>
      <c r="U32" s="44" t="str">
        <f>IFERROR(IF(F32&gt;0,VLOOKUP(W32,'TASA DE CAMBIO'!A:B,2,0),""),"")</f>
        <v/>
      </c>
      <c r="V32" s="50" t="str">
        <f t="shared" si="1"/>
        <v/>
      </c>
      <c r="W32" s="45" t="str">
        <f>IF(F32&gt;0,CONCATENATE(E32,PATRIMONIO!$C$2),"")</f>
        <v/>
      </c>
      <c r="X32" s="32" t="str">
        <f>IF(C32="Corriente",PATRIMONIO!$B$8,IF(C32="No corriente",PATRIMONIO!$B$22,""))</f>
        <v/>
      </c>
      <c r="Y32" s="32" t="str">
        <f>IF(C32="Corriente",PATRIMONIO!$B$9,IF(C32="No corriente",PATRIMONIO!$B$23,""))</f>
        <v/>
      </c>
      <c r="Z32" s="32" t="str">
        <f>IF(C32="Corriente",PATRIMONIO!$B$10,IF(C32="No corriente",PATRIMONIO!$B$24,""))</f>
        <v/>
      </c>
      <c r="AA32" s="32" t="str">
        <f>IF(C32="Corriente",PATRIMONIO!$B$11,IF(C32="No corriente",PATRIMONIO!$B$25,""))</f>
        <v/>
      </c>
      <c r="AB32" s="32" t="str">
        <f>IF(C32="Corriente",PATRIMONIO!$B$12,IF(C32="No corriente",PATRIMONIO!$B$26,""))</f>
        <v/>
      </c>
      <c r="AC32" s="32" t="str">
        <f>IF(C32="Corriente",PATRIMONIO!$B$13,IF(C32="No corriente",PATRIMONIO!$B$27,""))</f>
        <v/>
      </c>
      <c r="AD32" s="32" t="str">
        <f>IF(C32="Corriente",PATRIMONIO!$B$14,IF(C32="No corriente",PATRIMONIO!$B$28,""))</f>
        <v/>
      </c>
      <c r="AE32" s="32" t="str">
        <f>IF(C32="Corriente",PATRIMONIO!$B$15,IF(C32="No corriente",PATRIMONIO!$B$29,""))</f>
        <v/>
      </c>
      <c r="AF32" s="32" t="str">
        <f>IF(C32="Corriente",PATRIMONIO!$B$16,IF(C32="No corriente",PATRIMONIO!$B$30,""))</f>
        <v/>
      </c>
      <c r="AG32" s="32" t="str">
        <f>IF(C32="Corriente",PATRIMONIO!$B$17,IF(C32="No corriente",PATRIMONIO!$B$31,""))</f>
        <v/>
      </c>
      <c r="AH32" s="45" t="str">
        <f>IF(C32="Corriente",PATRIMONIO!$B$18,IF(C32="No corriente",PATRIMONIO!$B$32,""))</f>
        <v/>
      </c>
      <c r="AI32" s="32" t="str">
        <f>IF(PASIVOS!C32="Corriente",PATRIMONIO!$E$8,IF(PASIVOS!C32="No corriente",PATRIMONIO!$E$17,""))</f>
        <v/>
      </c>
      <c r="AJ32" s="32" t="str">
        <f>IF(PASIVOS!C32="Corriente",PATRIMONIO!$E$9,IF(PASIVOS!C32="No corriente",PATRIMONIO!$E$18,""))</f>
        <v/>
      </c>
      <c r="AK32" s="32" t="str">
        <f>IF(PASIVOS!C32="Corriente",PATRIMONIO!$E$10,IF(PASIVOS!C32="No corriente",PATRIMONIO!$E$19,""))</f>
        <v/>
      </c>
      <c r="AL32" s="32" t="str">
        <f>IF(PASIVOS!C32="Corriente",PATRIMONIO!$E$11,IF(PASIVOS!C32="No corriente",PATRIMONIO!$E$20,""))</f>
        <v/>
      </c>
      <c r="AM32" s="45" t="str">
        <f>IF(PASIVOS!C32="Corriente",PATRIMONIO!$E$12,IF(PASIVOS!C32="No corriente",PATRIMONIO!$E$21,""))</f>
        <v/>
      </c>
      <c r="AN32" s="32" t="str">
        <f>IF(PASIVOS!C32="Corriente",PATRIMONIO!$E$13,IF(PASIVOS!C32="No corriente",PATRIMONIO!$E$22,""))</f>
        <v/>
      </c>
      <c r="AO32" s="32" t="str">
        <f>IF(PASIVOS!C32="Corriente","",IF(PASIVOS!C32="No corriente",PATRIMONIO!$E$24,""))</f>
        <v/>
      </c>
      <c r="AP32" s="32"/>
    </row>
    <row r="33">
      <c r="A33" s="31"/>
      <c r="B33" s="51"/>
      <c r="C33" s="52"/>
      <c r="D33" s="52"/>
      <c r="E33" s="48"/>
      <c r="F33" s="53"/>
      <c r="N33" s="31"/>
      <c r="O33" s="31"/>
      <c r="P33" s="31"/>
      <c r="Q33" s="31"/>
      <c r="R33" s="31"/>
      <c r="S33" s="31"/>
      <c r="T33" s="31"/>
      <c r="U33" s="44" t="str">
        <f>IFERROR(IF(F33&gt;0,VLOOKUP(W33,'TASA DE CAMBIO'!A:B,2,0),""),"")</f>
        <v/>
      </c>
      <c r="V33" s="50" t="str">
        <f t="shared" si="1"/>
        <v/>
      </c>
      <c r="W33" s="45" t="str">
        <f>IF(F33&gt;0,CONCATENATE(E33,PATRIMONIO!$C$2),"")</f>
        <v/>
      </c>
      <c r="X33" s="32" t="str">
        <f>IF(C33="Corriente",PATRIMONIO!$B$8,IF(C33="No corriente",PATRIMONIO!$B$22,""))</f>
        <v/>
      </c>
      <c r="Y33" s="32" t="str">
        <f>IF(C33="Corriente",PATRIMONIO!$B$9,IF(C33="No corriente",PATRIMONIO!$B$23,""))</f>
        <v/>
      </c>
      <c r="Z33" s="32" t="str">
        <f>IF(C33="Corriente",PATRIMONIO!$B$10,IF(C33="No corriente",PATRIMONIO!$B$24,""))</f>
        <v/>
      </c>
      <c r="AA33" s="32" t="str">
        <f>IF(C33="Corriente",PATRIMONIO!$B$11,IF(C33="No corriente",PATRIMONIO!$B$25,""))</f>
        <v/>
      </c>
      <c r="AB33" s="32" t="str">
        <f>IF(C33="Corriente",PATRIMONIO!$B$12,IF(C33="No corriente",PATRIMONIO!$B$26,""))</f>
        <v/>
      </c>
      <c r="AC33" s="32" t="str">
        <f>IF(C33="Corriente",PATRIMONIO!$B$13,IF(C33="No corriente",PATRIMONIO!$B$27,""))</f>
        <v/>
      </c>
      <c r="AD33" s="32" t="str">
        <f>IF(C33="Corriente",PATRIMONIO!$B$14,IF(C33="No corriente",PATRIMONIO!$B$28,""))</f>
        <v/>
      </c>
      <c r="AE33" s="32" t="str">
        <f>IF(C33="Corriente",PATRIMONIO!$B$15,IF(C33="No corriente",PATRIMONIO!$B$29,""))</f>
        <v/>
      </c>
      <c r="AF33" s="32" t="str">
        <f>IF(C33="Corriente",PATRIMONIO!$B$16,IF(C33="No corriente",PATRIMONIO!$B$30,""))</f>
        <v/>
      </c>
      <c r="AG33" s="32" t="str">
        <f>IF(C33="Corriente",PATRIMONIO!$B$17,IF(C33="No corriente",PATRIMONIO!$B$31,""))</f>
        <v/>
      </c>
      <c r="AH33" s="45" t="str">
        <f>IF(C33="Corriente",PATRIMONIO!$B$18,IF(C33="No corriente",PATRIMONIO!$B$32,""))</f>
        <v/>
      </c>
      <c r="AI33" s="32" t="str">
        <f>IF(PASIVOS!C33="Corriente",PATRIMONIO!$E$8,IF(PASIVOS!C33="No corriente",PATRIMONIO!$E$17,""))</f>
        <v/>
      </c>
      <c r="AJ33" s="32" t="str">
        <f>IF(PASIVOS!C33="Corriente",PATRIMONIO!$E$9,IF(PASIVOS!C33="No corriente",PATRIMONIO!$E$18,""))</f>
        <v/>
      </c>
      <c r="AK33" s="32" t="str">
        <f>IF(PASIVOS!C33="Corriente",PATRIMONIO!$E$10,IF(PASIVOS!C33="No corriente",PATRIMONIO!$E$19,""))</f>
        <v/>
      </c>
      <c r="AL33" s="32" t="str">
        <f>IF(PASIVOS!C33="Corriente",PATRIMONIO!$E$11,IF(PASIVOS!C33="No corriente",PATRIMONIO!$E$20,""))</f>
        <v/>
      </c>
      <c r="AM33" s="45" t="str">
        <f>IF(PASIVOS!C33="Corriente",PATRIMONIO!$E$12,IF(PASIVOS!C33="No corriente",PATRIMONIO!$E$21,""))</f>
        <v/>
      </c>
      <c r="AN33" s="32" t="str">
        <f>IF(PASIVOS!C33="Corriente",PATRIMONIO!$E$13,IF(PASIVOS!C33="No corriente",PATRIMONIO!$E$22,""))</f>
        <v/>
      </c>
      <c r="AO33" s="32" t="str">
        <f>IF(PASIVOS!C33="Corriente","",IF(PASIVOS!C33="No corriente",PATRIMONIO!$E$24,""))</f>
        <v/>
      </c>
      <c r="AP33" s="32"/>
    </row>
    <row r="34">
      <c r="A34" s="31"/>
      <c r="B34" s="51"/>
      <c r="C34" s="52"/>
      <c r="D34" s="52"/>
      <c r="E34" s="48"/>
      <c r="F34" s="53"/>
      <c r="N34" s="31"/>
      <c r="O34" s="31"/>
      <c r="P34" s="31"/>
      <c r="Q34" s="31"/>
      <c r="R34" s="31"/>
      <c r="S34" s="31"/>
      <c r="T34" s="31"/>
      <c r="U34" s="44" t="str">
        <f>IFERROR(IF(F34&gt;0,VLOOKUP(W34,'TASA DE CAMBIO'!A:B,2,0),""),"")</f>
        <v/>
      </c>
      <c r="V34" s="50" t="str">
        <f t="shared" si="1"/>
        <v/>
      </c>
      <c r="W34" s="45" t="str">
        <f>IF(F34&gt;0,CONCATENATE(E34,PATRIMONIO!$C$2),"")</f>
        <v/>
      </c>
      <c r="X34" s="32" t="str">
        <f>IF(C34="Corriente",PATRIMONIO!$B$8,IF(C34="No corriente",PATRIMONIO!$B$22,""))</f>
        <v/>
      </c>
      <c r="Y34" s="32" t="str">
        <f>IF(C34="Corriente",PATRIMONIO!$B$9,IF(C34="No corriente",PATRIMONIO!$B$23,""))</f>
        <v/>
      </c>
      <c r="Z34" s="32" t="str">
        <f>IF(C34="Corriente",PATRIMONIO!$B$10,IF(C34="No corriente",PATRIMONIO!$B$24,""))</f>
        <v/>
      </c>
      <c r="AA34" s="32" t="str">
        <f>IF(C34="Corriente",PATRIMONIO!$B$11,IF(C34="No corriente",PATRIMONIO!$B$25,""))</f>
        <v/>
      </c>
      <c r="AB34" s="32" t="str">
        <f>IF(C34="Corriente",PATRIMONIO!$B$12,IF(C34="No corriente",PATRIMONIO!$B$26,""))</f>
        <v/>
      </c>
      <c r="AC34" s="32" t="str">
        <f>IF(C34="Corriente",PATRIMONIO!$B$13,IF(C34="No corriente",PATRIMONIO!$B$27,""))</f>
        <v/>
      </c>
      <c r="AD34" s="32" t="str">
        <f>IF(C34="Corriente",PATRIMONIO!$B$14,IF(C34="No corriente",PATRIMONIO!$B$28,""))</f>
        <v/>
      </c>
      <c r="AE34" s="32" t="str">
        <f>IF(C34="Corriente",PATRIMONIO!$B$15,IF(C34="No corriente",PATRIMONIO!$B$29,""))</f>
        <v/>
      </c>
      <c r="AF34" s="32" t="str">
        <f>IF(C34="Corriente",PATRIMONIO!$B$16,IF(C34="No corriente",PATRIMONIO!$B$30,""))</f>
        <v/>
      </c>
      <c r="AG34" s="32" t="str">
        <f>IF(C34="Corriente",PATRIMONIO!$B$17,IF(C34="No corriente",PATRIMONIO!$B$31,""))</f>
        <v/>
      </c>
      <c r="AH34" s="45" t="str">
        <f>IF(C34="Corriente",PATRIMONIO!$B$18,IF(C34="No corriente",PATRIMONIO!$B$32,""))</f>
        <v/>
      </c>
      <c r="AI34" s="32" t="str">
        <f>IF(PASIVOS!C34="Corriente",PATRIMONIO!$E$8,IF(PASIVOS!C34="No corriente",PATRIMONIO!$E$17,""))</f>
        <v/>
      </c>
      <c r="AJ34" s="32" t="str">
        <f>IF(PASIVOS!C34="Corriente",PATRIMONIO!$E$9,IF(PASIVOS!C34="No corriente",PATRIMONIO!$E$18,""))</f>
        <v/>
      </c>
      <c r="AK34" s="32" t="str">
        <f>IF(PASIVOS!C34="Corriente",PATRIMONIO!$E$10,IF(PASIVOS!C34="No corriente",PATRIMONIO!$E$19,""))</f>
        <v/>
      </c>
      <c r="AL34" s="32" t="str">
        <f>IF(PASIVOS!C34="Corriente",PATRIMONIO!$E$11,IF(PASIVOS!C34="No corriente",PATRIMONIO!$E$20,""))</f>
        <v/>
      </c>
      <c r="AM34" s="45" t="str">
        <f>IF(PASIVOS!C34="Corriente",PATRIMONIO!$E$12,IF(PASIVOS!C34="No corriente",PATRIMONIO!$E$21,""))</f>
        <v/>
      </c>
      <c r="AN34" s="32" t="str">
        <f>IF(PASIVOS!C34="Corriente",PATRIMONIO!$E$13,IF(PASIVOS!C34="No corriente",PATRIMONIO!$E$22,""))</f>
        <v/>
      </c>
      <c r="AO34" s="32" t="str">
        <f>IF(PASIVOS!C34="Corriente","",IF(PASIVOS!C34="No corriente",PATRIMONIO!$E$24,""))</f>
        <v/>
      </c>
      <c r="AP34" s="32"/>
    </row>
    <row r="35">
      <c r="A35" s="31"/>
      <c r="B35" s="51"/>
      <c r="C35" s="52"/>
      <c r="D35" s="52"/>
      <c r="E35" s="48"/>
      <c r="F35" s="53"/>
      <c r="N35" s="31"/>
      <c r="O35" s="31"/>
      <c r="P35" s="31"/>
      <c r="Q35" s="31"/>
      <c r="R35" s="31"/>
      <c r="S35" s="31"/>
      <c r="T35" s="31"/>
      <c r="U35" s="44" t="str">
        <f>IFERROR(IF(F35&gt;0,VLOOKUP(W35,'TASA DE CAMBIO'!A:B,2,0),""),"")</f>
        <v/>
      </c>
      <c r="V35" s="50" t="str">
        <f t="shared" si="1"/>
        <v/>
      </c>
      <c r="W35" s="45" t="str">
        <f>IF(F35&gt;0,CONCATENATE(E35,PATRIMONIO!$C$2),"")</f>
        <v/>
      </c>
      <c r="X35" s="32" t="str">
        <f>IF(C35="Corriente",PATRIMONIO!$B$8,IF(C35="No corriente",PATRIMONIO!$B$22,""))</f>
        <v/>
      </c>
      <c r="Y35" s="32" t="str">
        <f>IF(C35="Corriente",PATRIMONIO!$B$9,IF(C35="No corriente",PATRIMONIO!$B$23,""))</f>
        <v/>
      </c>
      <c r="Z35" s="32" t="str">
        <f>IF(C35="Corriente",PATRIMONIO!$B$10,IF(C35="No corriente",PATRIMONIO!$B$24,""))</f>
        <v/>
      </c>
      <c r="AA35" s="32" t="str">
        <f>IF(C35="Corriente",PATRIMONIO!$B$11,IF(C35="No corriente",PATRIMONIO!$B$25,""))</f>
        <v/>
      </c>
      <c r="AB35" s="32" t="str">
        <f>IF(C35="Corriente",PATRIMONIO!$B$12,IF(C35="No corriente",PATRIMONIO!$B$26,""))</f>
        <v/>
      </c>
      <c r="AC35" s="32" t="str">
        <f>IF(C35="Corriente",PATRIMONIO!$B$13,IF(C35="No corriente",PATRIMONIO!$B$27,""))</f>
        <v/>
      </c>
      <c r="AD35" s="32" t="str">
        <f>IF(C35="Corriente",PATRIMONIO!$B$14,IF(C35="No corriente",PATRIMONIO!$B$28,""))</f>
        <v/>
      </c>
      <c r="AE35" s="32" t="str">
        <f>IF(C35="Corriente",PATRIMONIO!$B$15,IF(C35="No corriente",PATRIMONIO!$B$29,""))</f>
        <v/>
      </c>
      <c r="AF35" s="32" t="str">
        <f>IF(C35="Corriente",PATRIMONIO!$B$16,IF(C35="No corriente",PATRIMONIO!$B$30,""))</f>
        <v/>
      </c>
      <c r="AG35" s="32" t="str">
        <f>IF(C35="Corriente",PATRIMONIO!$B$17,IF(C35="No corriente",PATRIMONIO!$B$31,""))</f>
        <v/>
      </c>
      <c r="AH35" s="45" t="str">
        <f>IF(C35="Corriente",PATRIMONIO!$B$18,IF(C35="No corriente",PATRIMONIO!$B$32,""))</f>
        <v/>
      </c>
      <c r="AI35" s="32" t="str">
        <f>IF(PASIVOS!C35="Corriente",PATRIMONIO!$E$8,IF(PASIVOS!C35="No corriente",PATRIMONIO!$E$17,""))</f>
        <v/>
      </c>
      <c r="AJ35" s="32" t="str">
        <f>IF(PASIVOS!C35="Corriente",PATRIMONIO!$E$9,IF(PASIVOS!C35="No corriente",PATRIMONIO!$E$18,""))</f>
        <v/>
      </c>
      <c r="AK35" s="32" t="str">
        <f>IF(PASIVOS!C35="Corriente",PATRIMONIO!$E$10,IF(PASIVOS!C35="No corriente",PATRIMONIO!$E$19,""))</f>
        <v/>
      </c>
      <c r="AL35" s="32" t="str">
        <f>IF(PASIVOS!C35="Corriente",PATRIMONIO!$E$11,IF(PASIVOS!C35="No corriente",PATRIMONIO!$E$20,""))</f>
        <v/>
      </c>
      <c r="AM35" s="45" t="str">
        <f>IF(PASIVOS!C35="Corriente",PATRIMONIO!$E$12,IF(PASIVOS!C35="No corriente",PATRIMONIO!$E$21,""))</f>
        <v/>
      </c>
      <c r="AN35" s="32" t="str">
        <f>IF(PASIVOS!C35="Corriente",PATRIMONIO!$E$13,IF(PASIVOS!C35="No corriente",PATRIMONIO!$E$22,""))</f>
        <v/>
      </c>
      <c r="AO35" s="32" t="str">
        <f>IF(PASIVOS!C35="Corriente","",IF(PASIVOS!C35="No corriente",PATRIMONIO!$E$24,""))</f>
        <v/>
      </c>
      <c r="AP35" s="32"/>
    </row>
    <row r="36">
      <c r="A36" s="31"/>
      <c r="B36" s="51"/>
      <c r="C36" s="52"/>
      <c r="D36" s="52"/>
      <c r="E36" s="48"/>
      <c r="F36" s="53"/>
      <c r="N36" s="31"/>
      <c r="O36" s="31"/>
      <c r="P36" s="31"/>
      <c r="Q36" s="31"/>
      <c r="R36" s="31"/>
      <c r="S36" s="31"/>
      <c r="T36" s="31"/>
      <c r="U36" s="44" t="str">
        <f>IFERROR(IF(F36&gt;0,VLOOKUP(W36,'TASA DE CAMBIO'!A:B,2,0),""),"")</f>
        <v/>
      </c>
      <c r="V36" s="50" t="str">
        <f t="shared" si="1"/>
        <v/>
      </c>
      <c r="W36" s="45" t="str">
        <f>IF(F36&gt;0,CONCATENATE(E36,PATRIMONIO!$C$2),"")</f>
        <v/>
      </c>
      <c r="X36" s="32" t="str">
        <f>IF(C36="Corriente",PATRIMONIO!$B$8,IF(C36="No corriente",PATRIMONIO!$B$22,""))</f>
        <v/>
      </c>
      <c r="Y36" s="32" t="str">
        <f>IF(C36="Corriente",PATRIMONIO!$B$9,IF(C36="No corriente",PATRIMONIO!$B$23,""))</f>
        <v/>
      </c>
      <c r="Z36" s="32" t="str">
        <f>IF(C36="Corriente",PATRIMONIO!$B$10,IF(C36="No corriente",PATRIMONIO!$B$24,""))</f>
        <v/>
      </c>
      <c r="AA36" s="32" t="str">
        <f>IF(C36="Corriente",PATRIMONIO!$B$11,IF(C36="No corriente",PATRIMONIO!$B$25,""))</f>
        <v/>
      </c>
      <c r="AB36" s="32" t="str">
        <f>IF(C36="Corriente",PATRIMONIO!$B$12,IF(C36="No corriente",PATRIMONIO!$B$26,""))</f>
        <v/>
      </c>
      <c r="AC36" s="32" t="str">
        <f>IF(C36="Corriente",PATRIMONIO!$B$13,IF(C36="No corriente",PATRIMONIO!$B$27,""))</f>
        <v/>
      </c>
      <c r="AD36" s="32" t="str">
        <f>IF(C36="Corriente",PATRIMONIO!$B$14,IF(C36="No corriente",PATRIMONIO!$B$28,""))</f>
        <v/>
      </c>
      <c r="AE36" s="32" t="str">
        <f>IF(C36="Corriente",PATRIMONIO!$B$15,IF(C36="No corriente",PATRIMONIO!$B$29,""))</f>
        <v/>
      </c>
      <c r="AF36" s="32" t="str">
        <f>IF(C36="Corriente",PATRIMONIO!$B$16,IF(C36="No corriente",PATRIMONIO!$B$30,""))</f>
        <v/>
      </c>
      <c r="AG36" s="32" t="str">
        <f>IF(C36="Corriente",PATRIMONIO!$B$17,IF(C36="No corriente",PATRIMONIO!$B$31,""))</f>
        <v/>
      </c>
      <c r="AH36" s="45" t="str">
        <f>IF(C36="Corriente",PATRIMONIO!$B$18,IF(C36="No corriente",PATRIMONIO!$B$32,""))</f>
        <v/>
      </c>
      <c r="AI36" s="32" t="str">
        <f>IF(PASIVOS!C36="Corriente",PATRIMONIO!$E$8,IF(PASIVOS!C36="No corriente",PATRIMONIO!$E$17,""))</f>
        <v/>
      </c>
      <c r="AJ36" s="32" t="str">
        <f>IF(PASIVOS!C36="Corriente",PATRIMONIO!$E$9,IF(PASIVOS!C36="No corriente",PATRIMONIO!$E$18,""))</f>
        <v/>
      </c>
      <c r="AK36" s="32" t="str">
        <f>IF(PASIVOS!C36="Corriente",PATRIMONIO!$E$10,IF(PASIVOS!C36="No corriente",PATRIMONIO!$E$19,""))</f>
        <v/>
      </c>
      <c r="AL36" s="32" t="str">
        <f>IF(PASIVOS!C36="Corriente",PATRIMONIO!$E$11,IF(PASIVOS!C36="No corriente",PATRIMONIO!$E$20,""))</f>
        <v/>
      </c>
      <c r="AM36" s="45" t="str">
        <f>IF(PASIVOS!C36="Corriente",PATRIMONIO!$E$12,IF(PASIVOS!C36="No corriente",PATRIMONIO!$E$21,""))</f>
        <v/>
      </c>
      <c r="AN36" s="32" t="str">
        <f>IF(PASIVOS!C36="Corriente",PATRIMONIO!$E$13,IF(PASIVOS!C36="No corriente",PATRIMONIO!$E$22,""))</f>
        <v/>
      </c>
      <c r="AO36" s="32" t="str">
        <f>IF(PASIVOS!C36="Corriente","",IF(PASIVOS!C36="No corriente",PATRIMONIO!$E$24,""))</f>
        <v/>
      </c>
      <c r="AP36" s="32"/>
    </row>
    <row r="37">
      <c r="A37" s="31"/>
      <c r="B37" s="51"/>
      <c r="C37" s="52"/>
      <c r="D37" s="52"/>
      <c r="E37" s="48"/>
      <c r="F37" s="53"/>
      <c r="N37" s="31"/>
      <c r="O37" s="31"/>
      <c r="P37" s="31"/>
      <c r="Q37" s="31"/>
      <c r="R37" s="31"/>
      <c r="S37" s="31"/>
      <c r="T37" s="31"/>
      <c r="U37" s="44" t="str">
        <f>IFERROR(IF(F37&gt;0,VLOOKUP(W37,'TASA DE CAMBIO'!A:B,2,0),""),"")</f>
        <v/>
      </c>
      <c r="V37" s="50" t="str">
        <f t="shared" si="1"/>
        <v/>
      </c>
      <c r="W37" s="45" t="str">
        <f>IF(F37&gt;0,CONCATENATE(E37,PATRIMONIO!$C$2),"")</f>
        <v/>
      </c>
      <c r="X37" s="32" t="str">
        <f>IF(C37="Corriente",PATRIMONIO!$B$8,IF(C37="No corriente",PATRIMONIO!$B$22,""))</f>
        <v/>
      </c>
      <c r="Y37" s="32" t="str">
        <f>IF(C37="Corriente",PATRIMONIO!$B$9,IF(C37="No corriente",PATRIMONIO!$B$23,""))</f>
        <v/>
      </c>
      <c r="Z37" s="32" t="str">
        <f>IF(C37="Corriente",PATRIMONIO!$B$10,IF(C37="No corriente",PATRIMONIO!$B$24,""))</f>
        <v/>
      </c>
      <c r="AA37" s="32" t="str">
        <f>IF(C37="Corriente",PATRIMONIO!$B$11,IF(C37="No corriente",PATRIMONIO!$B$25,""))</f>
        <v/>
      </c>
      <c r="AB37" s="32" t="str">
        <f>IF(C37="Corriente",PATRIMONIO!$B$12,IF(C37="No corriente",PATRIMONIO!$B$26,""))</f>
        <v/>
      </c>
      <c r="AC37" s="32" t="str">
        <f>IF(C37="Corriente",PATRIMONIO!$B$13,IF(C37="No corriente",PATRIMONIO!$B$27,""))</f>
        <v/>
      </c>
      <c r="AD37" s="32" t="str">
        <f>IF(C37="Corriente",PATRIMONIO!$B$14,IF(C37="No corriente",PATRIMONIO!$B$28,""))</f>
        <v/>
      </c>
      <c r="AE37" s="32" t="str">
        <f>IF(C37="Corriente",PATRIMONIO!$B$15,IF(C37="No corriente",PATRIMONIO!$B$29,""))</f>
        <v/>
      </c>
      <c r="AF37" s="32" t="str">
        <f>IF(C37="Corriente",PATRIMONIO!$B$16,IF(C37="No corriente",PATRIMONIO!$B$30,""))</f>
        <v/>
      </c>
      <c r="AG37" s="32" t="str">
        <f>IF(C37="Corriente",PATRIMONIO!$B$17,IF(C37="No corriente",PATRIMONIO!$B$31,""))</f>
        <v/>
      </c>
      <c r="AH37" s="45" t="str">
        <f>IF(C37="Corriente",PATRIMONIO!$B$18,IF(C37="No corriente",PATRIMONIO!$B$32,""))</f>
        <v/>
      </c>
      <c r="AI37" s="32" t="str">
        <f>IF(PASIVOS!C37="Corriente",PATRIMONIO!$E$8,IF(PASIVOS!C37="No corriente",PATRIMONIO!$E$17,""))</f>
        <v/>
      </c>
      <c r="AJ37" s="32" t="str">
        <f>IF(PASIVOS!C37="Corriente",PATRIMONIO!$E$9,IF(PASIVOS!C37="No corriente",PATRIMONIO!$E$18,""))</f>
        <v/>
      </c>
      <c r="AK37" s="32" t="str">
        <f>IF(PASIVOS!C37="Corriente",PATRIMONIO!$E$10,IF(PASIVOS!C37="No corriente",PATRIMONIO!$E$19,""))</f>
        <v/>
      </c>
      <c r="AL37" s="32" t="str">
        <f>IF(PASIVOS!C37="Corriente",PATRIMONIO!$E$11,IF(PASIVOS!C37="No corriente",PATRIMONIO!$E$20,""))</f>
        <v/>
      </c>
      <c r="AM37" s="45" t="str">
        <f>IF(PASIVOS!C37="Corriente",PATRIMONIO!$E$12,IF(PASIVOS!C37="No corriente",PATRIMONIO!$E$21,""))</f>
        <v/>
      </c>
      <c r="AN37" s="32" t="str">
        <f>IF(PASIVOS!C37="Corriente",PATRIMONIO!$E$13,IF(PASIVOS!C37="No corriente",PATRIMONIO!$E$22,""))</f>
        <v/>
      </c>
      <c r="AO37" s="32" t="str">
        <f>IF(PASIVOS!C37="Corriente","",IF(PASIVOS!C37="No corriente",PATRIMONIO!$E$24,""))</f>
        <v/>
      </c>
      <c r="AP37" s="32"/>
    </row>
    <row r="38">
      <c r="A38" s="31"/>
      <c r="B38" s="51"/>
      <c r="C38" s="52"/>
      <c r="D38" s="52"/>
      <c r="E38" s="48"/>
      <c r="F38" s="53"/>
      <c r="N38" s="31"/>
      <c r="O38" s="31"/>
      <c r="P38" s="31"/>
      <c r="Q38" s="31"/>
      <c r="R38" s="31"/>
      <c r="S38" s="31"/>
      <c r="T38" s="31"/>
      <c r="U38" s="44" t="str">
        <f>IFERROR(IF(F38&gt;0,VLOOKUP(W38,'TASA DE CAMBIO'!A:B,2,0),""),"")</f>
        <v/>
      </c>
      <c r="V38" s="50" t="str">
        <f t="shared" si="1"/>
        <v/>
      </c>
      <c r="W38" s="45" t="str">
        <f>IF(F38&gt;0,CONCATENATE(E38,PATRIMONIO!$C$2),"")</f>
        <v/>
      </c>
      <c r="X38" s="32" t="str">
        <f>IF(C38="Corriente",PATRIMONIO!$B$8,IF(C38="No corriente",PATRIMONIO!$B$22,""))</f>
        <v/>
      </c>
      <c r="Y38" s="32" t="str">
        <f>IF(C38="Corriente",PATRIMONIO!$B$9,IF(C38="No corriente",PATRIMONIO!$B$23,""))</f>
        <v/>
      </c>
      <c r="Z38" s="32" t="str">
        <f>IF(C38="Corriente",PATRIMONIO!$B$10,IF(C38="No corriente",PATRIMONIO!$B$24,""))</f>
        <v/>
      </c>
      <c r="AA38" s="32" t="str">
        <f>IF(C38="Corriente",PATRIMONIO!$B$11,IF(C38="No corriente",PATRIMONIO!$B$25,""))</f>
        <v/>
      </c>
      <c r="AB38" s="32" t="str">
        <f>IF(C38="Corriente",PATRIMONIO!$B$12,IF(C38="No corriente",PATRIMONIO!$B$26,""))</f>
        <v/>
      </c>
      <c r="AC38" s="32" t="str">
        <f>IF(C38="Corriente",PATRIMONIO!$B$13,IF(C38="No corriente",PATRIMONIO!$B$27,""))</f>
        <v/>
      </c>
      <c r="AD38" s="32" t="str">
        <f>IF(C38="Corriente",PATRIMONIO!$B$14,IF(C38="No corriente",PATRIMONIO!$B$28,""))</f>
        <v/>
      </c>
      <c r="AE38" s="32" t="str">
        <f>IF(C38="Corriente",PATRIMONIO!$B$15,IF(C38="No corriente",PATRIMONIO!$B$29,""))</f>
        <v/>
      </c>
      <c r="AF38" s="32" t="str">
        <f>IF(C38="Corriente",PATRIMONIO!$B$16,IF(C38="No corriente",PATRIMONIO!$B$30,""))</f>
        <v/>
      </c>
      <c r="AG38" s="32" t="str">
        <f>IF(C38="Corriente",PATRIMONIO!$B$17,IF(C38="No corriente",PATRIMONIO!$B$31,""))</f>
        <v/>
      </c>
      <c r="AH38" s="45" t="str">
        <f>IF(C38="Corriente",PATRIMONIO!$B$18,IF(C38="No corriente",PATRIMONIO!$B$32,""))</f>
        <v/>
      </c>
      <c r="AI38" s="32" t="str">
        <f>IF(PASIVOS!C38="Corriente",PATRIMONIO!$E$8,IF(PASIVOS!C38="No corriente",PATRIMONIO!$E$17,""))</f>
        <v/>
      </c>
      <c r="AJ38" s="32" t="str">
        <f>IF(PASIVOS!C38="Corriente",PATRIMONIO!$E$9,IF(PASIVOS!C38="No corriente",PATRIMONIO!$E$18,""))</f>
        <v/>
      </c>
      <c r="AK38" s="32" t="str">
        <f>IF(PASIVOS!C38="Corriente",PATRIMONIO!$E$10,IF(PASIVOS!C38="No corriente",PATRIMONIO!$E$19,""))</f>
        <v/>
      </c>
      <c r="AL38" s="32" t="str">
        <f>IF(PASIVOS!C38="Corriente",PATRIMONIO!$E$11,IF(PASIVOS!C38="No corriente",PATRIMONIO!$E$20,""))</f>
        <v/>
      </c>
      <c r="AM38" s="45" t="str">
        <f>IF(PASIVOS!C38="Corriente",PATRIMONIO!$E$12,IF(PASIVOS!C38="No corriente",PATRIMONIO!$E$21,""))</f>
        <v/>
      </c>
      <c r="AN38" s="32" t="str">
        <f>IF(PASIVOS!C38="Corriente",PATRIMONIO!$E$13,IF(PASIVOS!C38="No corriente",PATRIMONIO!$E$22,""))</f>
        <v/>
      </c>
      <c r="AO38" s="32" t="str">
        <f>IF(PASIVOS!C38="Corriente","",IF(PASIVOS!C38="No corriente",PATRIMONIO!$E$24,""))</f>
        <v/>
      </c>
      <c r="AP38" s="32"/>
    </row>
    <row r="39">
      <c r="A39" s="31"/>
      <c r="B39" s="51"/>
      <c r="C39" s="52"/>
      <c r="D39" s="52"/>
      <c r="E39" s="48"/>
      <c r="F39" s="53"/>
      <c r="N39" s="31"/>
      <c r="O39" s="31"/>
      <c r="P39" s="31"/>
      <c r="Q39" s="31"/>
      <c r="R39" s="31"/>
      <c r="S39" s="31"/>
      <c r="T39" s="31"/>
      <c r="U39" s="44" t="str">
        <f>IFERROR(IF(F39&gt;0,VLOOKUP(W39,'TASA DE CAMBIO'!A:B,2,0),""),"")</f>
        <v/>
      </c>
      <c r="V39" s="50" t="str">
        <f t="shared" si="1"/>
        <v/>
      </c>
      <c r="W39" s="45" t="str">
        <f>IF(F39&gt;0,CONCATENATE(E39,PATRIMONIO!$C$2),"")</f>
        <v/>
      </c>
      <c r="X39" s="32" t="str">
        <f>IF(C39="Corriente",PATRIMONIO!$B$8,IF(C39="No corriente",PATRIMONIO!$B$22,""))</f>
        <v/>
      </c>
      <c r="Y39" s="32" t="str">
        <f>IF(C39="Corriente",PATRIMONIO!$B$9,IF(C39="No corriente",PATRIMONIO!$B$23,""))</f>
        <v/>
      </c>
      <c r="Z39" s="32" t="str">
        <f>IF(C39="Corriente",PATRIMONIO!$B$10,IF(C39="No corriente",PATRIMONIO!$B$24,""))</f>
        <v/>
      </c>
      <c r="AA39" s="32" t="str">
        <f>IF(C39="Corriente",PATRIMONIO!$B$11,IF(C39="No corriente",PATRIMONIO!$B$25,""))</f>
        <v/>
      </c>
      <c r="AB39" s="32" t="str">
        <f>IF(C39="Corriente",PATRIMONIO!$B$12,IF(C39="No corriente",PATRIMONIO!$B$26,""))</f>
        <v/>
      </c>
      <c r="AC39" s="32" t="str">
        <f>IF(C39="Corriente",PATRIMONIO!$B$13,IF(C39="No corriente",PATRIMONIO!$B$27,""))</f>
        <v/>
      </c>
      <c r="AD39" s="32" t="str">
        <f>IF(C39="Corriente",PATRIMONIO!$B$14,IF(C39="No corriente",PATRIMONIO!$B$28,""))</f>
        <v/>
      </c>
      <c r="AE39" s="32" t="str">
        <f>IF(C39="Corriente",PATRIMONIO!$B$15,IF(C39="No corriente",PATRIMONIO!$B$29,""))</f>
        <v/>
      </c>
      <c r="AF39" s="32" t="str">
        <f>IF(C39="Corriente",PATRIMONIO!$B$16,IF(C39="No corriente",PATRIMONIO!$B$30,""))</f>
        <v/>
      </c>
      <c r="AG39" s="32" t="str">
        <f>IF(C39="Corriente",PATRIMONIO!$B$17,IF(C39="No corriente",PATRIMONIO!$B$31,""))</f>
        <v/>
      </c>
      <c r="AH39" s="45" t="str">
        <f>IF(C39="Corriente",PATRIMONIO!$B$18,IF(C39="No corriente",PATRIMONIO!$B$32,""))</f>
        <v/>
      </c>
      <c r="AI39" s="32" t="str">
        <f>IF(PASIVOS!C39="Corriente",PATRIMONIO!$E$8,IF(PASIVOS!C39="No corriente",PATRIMONIO!$E$17,""))</f>
        <v/>
      </c>
      <c r="AJ39" s="32" t="str">
        <f>IF(PASIVOS!C39="Corriente",PATRIMONIO!$E$9,IF(PASIVOS!C39="No corriente",PATRIMONIO!$E$18,""))</f>
        <v/>
      </c>
      <c r="AK39" s="32" t="str">
        <f>IF(PASIVOS!C39="Corriente",PATRIMONIO!$E$10,IF(PASIVOS!C39="No corriente",PATRIMONIO!$E$19,""))</f>
        <v/>
      </c>
      <c r="AL39" s="32" t="str">
        <f>IF(PASIVOS!C39="Corriente",PATRIMONIO!$E$11,IF(PASIVOS!C39="No corriente",PATRIMONIO!$E$20,""))</f>
        <v/>
      </c>
      <c r="AM39" s="45" t="str">
        <f>IF(PASIVOS!C39="Corriente",PATRIMONIO!$E$12,IF(PASIVOS!C39="No corriente",PATRIMONIO!$E$21,""))</f>
        <v/>
      </c>
      <c r="AN39" s="32" t="str">
        <f>IF(PASIVOS!C39="Corriente",PATRIMONIO!$E$13,IF(PASIVOS!C39="No corriente",PATRIMONIO!$E$22,""))</f>
        <v/>
      </c>
      <c r="AO39" s="32" t="str">
        <f>IF(PASIVOS!C39="Corriente","",IF(PASIVOS!C39="No corriente",PATRIMONIO!$E$24,""))</f>
        <v/>
      </c>
      <c r="AP39" s="32"/>
    </row>
    <row r="40">
      <c r="A40" s="31"/>
      <c r="B40" s="51"/>
      <c r="C40" s="52"/>
      <c r="D40" s="52"/>
      <c r="E40" s="48"/>
      <c r="F40" s="53"/>
      <c r="N40" s="31"/>
      <c r="O40" s="31"/>
      <c r="P40" s="31"/>
      <c r="Q40" s="31"/>
      <c r="R40" s="31"/>
      <c r="S40" s="31"/>
      <c r="T40" s="31"/>
      <c r="U40" s="44" t="str">
        <f>IFERROR(IF(F40&gt;0,VLOOKUP(W40,'TASA DE CAMBIO'!A:B,2,0),""),"")</f>
        <v/>
      </c>
      <c r="V40" s="50" t="str">
        <f t="shared" si="1"/>
        <v/>
      </c>
      <c r="W40" s="45" t="str">
        <f>IF(F40&gt;0,CONCATENATE(E40,PATRIMONIO!$C$2),"")</f>
        <v/>
      </c>
      <c r="X40" s="32" t="str">
        <f>IF(C40="Corriente",PATRIMONIO!$B$8,IF(C40="No corriente",PATRIMONIO!$B$22,""))</f>
        <v/>
      </c>
      <c r="Y40" s="32" t="str">
        <f>IF(C40="Corriente",PATRIMONIO!$B$9,IF(C40="No corriente",PATRIMONIO!$B$23,""))</f>
        <v/>
      </c>
      <c r="Z40" s="32" t="str">
        <f>IF(C40="Corriente",PATRIMONIO!$B$10,IF(C40="No corriente",PATRIMONIO!$B$24,""))</f>
        <v/>
      </c>
      <c r="AA40" s="32" t="str">
        <f>IF(C40="Corriente",PATRIMONIO!$B$11,IF(C40="No corriente",PATRIMONIO!$B$25,""))</f>
        <v/>
      </c>
      <c r="AB40" s="32" t="str">
        <f>IF(C40="Corriente",PATRIMONIO!$B$12,IF(C40="No corriente",PATRIMONIO!$B$26,""))</f>
        <v/>
      </c>
      <c r="AC40" s="32" t="str">
        <f>IF(C40="Corriente",PATRIMONIO!$B$13,IF(C40="No corriente",PATRIMONIO!$B$27,""))</f>
        <v/>
      </c>
      <c r="AD40" s="32" t="str">
        <f>IF(C40="Corriente",PATRIMONIO!$B$14,IF(C40="No corriente",PATRIMONIO!$B$28,""))</f>
        <v/>
      </c>
      <c r="AE40" s="32" t="str">
        <f>IF(C40="Corriente",PATRIMONIO!$B$15,IF(C40="No corriente",PATRIMONIO!$B$29,""))</f>
        <v/>
      </c>
      <c r="AF40" s="32" t="str">
        <f>IF(C40="Corriente",PATRIMONIO!$B$16,IF(C40="No corriente",PATRIMONIO!$B$30,""))</f>
        <v/>
      </c>
      <c r="AG40" s="32" t="str">
        <f>IF(C40="Corriente",PATRIMONIO!$B$17,IF(C40="No corriente",PATRIMONIO!$B$31,""))</f>
        <v/>
      </c>
      <c r="AH40" s="45" t="str">
        <f>IF(C40="Corriente",PATRIMONIO!$B$18,IF(C40="No corriente",PATRIMONIO!$B$32,""))</f>
        <v/>
      </c>
      <c r="AI40" s="32" t="str">
        <f>IF(PASIVOS!C40="Corriente",PATRIMONIO!$E$8,IF(PASIVOS!C40="No corriente",PATRIMONIO!$E$17,""))</f>
        <v/>
      </c>
      <c r="AJ40" s="32" t="str">
        <f>IF(PASIVOS!C40="Corriente",PATRIMONIO!$E$9,IF(PASIVOS!C40="No corriente",PATRIMONIO!$E$18,""))</f>
        <v/>
      </c>
      <c r="AK40" s="32" t="str">
        <f>IF(PASIVOS!C40="Corriente",PATRIMONIO!$E$10,IF(PASIVOS!C40="No corriente",PATRIMONIO!$E$19,""))</f>
        <v/>
      </c>
      <c r="AL40" s="32" t="str">
        <f>IF(PASIVOS!C40="Corriente",PATRIMONIO!$E$11,IF(PASIVOS!C40="No corriente",PATRIMONIO!$E$20,""))</f>
        <v/>
      </c>
      <c r="AM40" s="45" t="str">
        <f>IF(PASIVOS!C40="Corriente",PATRIMONIO!$E$12,IF(PASIVOS!C40="No corriente",PATRIMONIO!$E$21,""))</f>
        <v/>
      </c>
      <c r="AN40" s="32" t="str">
        <f>IF(PASIVOS!C40="Corriente",PATRIMONIO!$E$13,IF(PASIVOS!C40="No corriente",PATRIMONIO!$E$22,""))</f>
        <v/>
      </c>
      <c r="AO40" s="32" t="str">
        <f>IF(PASIVOS!C40="Corriente","",IF(PASIVOS!C40="No corriente",PATRIMONIO!$E$24,""))</f>
        <v/>
      </c>
      <c r="AP40" s="32"/>
    </row>
    <row r="41">
      <c r="A41" s="31"/>
      <c r="B41" s="51"/>
      <c r="C41" s="52"/>
      <c r="D41" s="52"/>
      <c r="E41" s="48"/>
      <c r="F41" s="53"/>
      <c r="N41" s="31"/>
      <c r="O41" s="31"/>
      <c r="P41" s="31"/>
      <c r="Q41" s="31"/>
      <c r="R41" s="31"/>
      <c r="S41" s="31"/>
      <c r="T41" s="31"/>
      <c r="U41" s="44" t="str">
        <f>IFERROR(IF(F41&gt;0,VLOOKUP(W41,'TASA DE CAMBIO'!A:B,2,0),""),"")</f>
        <v/>
      </c>
      <c r="V41" s="50" t="str">
        <f t="shared" si="1"/>
        <v/>
      </c>
      <c r="W41" s="45" t="str">
        <f>IF(F41&gt;0,CONCATENATE(E41,PATRIMONIO!$C$2),"")</f>
        <v/>
      </c>
      <c r="X41" s="32" t="str">
        <f>IF(C41="Corriente",PATRIMONIO!$B$8,IF(C41="No corriente",PATRIMONIO!$B$22,""))</f>
        <v/>
      </c>
      <c r="Y41" s="32" t="str">
        <f>IF(C41="Corriente",PATRIMONIO!$B$9,IF(C41="No corriente",PATRIMONIO!$B$23,""))</f>
        <v/>
      </c>
      <c r="Z41" s="32" t="str">
        <f>IF(C41="Corriente",PATRIMONIO!$B$10,IF(C41="No corriente",PATRIMONIO!$B$24,""))</f>
        <v/>
      </c>
      <c r="AA41" s="32" t="str">
        <f>IF(C41="Corriente",PATRIMONIO!$B$11,IF(C41="No corriente",PATRIMONIO!$B$25,""))</f>
        <v/>
      </c>
      <c r="AB41" s="32" t="str">
        <f>IF(C41="Corriente",PATRIMONIO!$B$12,IF(C41="No corriente",PATRIMONIO!$B$26,""))</f>
        <v/>
      </c>
      <c r="AC41" s="32" t="str">
        <f>IF(C41="Corriente",PATRIMONIO!$B$13,IF(C41="No corriente",PATRIMONIO!$B$27,""))</f>
        <v/>
      </c>
      <c r="AD41" s="32" t="str">
        <f>IF(C41="Corriente",PATRIMONIO!$B$14,IF(C41="No corriente",PATRIMONIO!$B$28,""))</f>
        <v/>
      </c>
      <c r="AE41" s="32" t="str">
        <f>IF(C41="Corriente",PATRIMONIO!$B$15,IF(C41="No corriente",PATRIMONIO!$B$29,""))</f>
        <v/>
      </c>
      <c r="AF41" s="32" t="str">
        <f>IF(C41="Corriente",PATRIMONIO!$B$16,IF(C41="No corriente",PATRIMONIO!$B$30,""))</f>
        <v/>
      </c>
      <c r="AG41" s="32" t="str">
        <f>IF(C41="Corriente",PATRIMONIO!$B$17,IF(C41="No corriente",PATRIMONIO!$B$31,""))</f>
        <v/>
      </c>
      <c r="AH41" s="45" t="str">
        <f>IF(C41="Corriente",PATRIMONIO!$B$18,IF(C41="No corriente",PATRIMONIO!$B$32,""))</f>
        <v/>
      </c>
      <c r="AI41" s="32" t="str">
        <f>IF(PASIVOS!C41="Corriente",PATRIMONIO!$E$8,IF(PASIVOS!C41="No corriente",PATRIMONIO!$E$17,""))</f>
        <v/>
      </c>
      <c r="AJ41" s="32" t="str">
        <f>IF(PASIVOS!C41="Corriente",PATRIMONIO!$E$9,IF(PASIVOS!C41="No corriente",PATRIMONIO!$E$18,""))</f>
        <v/>
      </c>
      <c r="AK41" s="32" t="str">
        <f>IF(PASIVOS!C41="Corriente",PATRIMONIO!$E$10,IF(PASIVOS!C41="No corriente",PATRIMONIO!$E$19,""))</f>
        <v/>
      </c>
      <c r="AL41" s="32" t="str">
        <f>IF(PASIVOS!C41="Corriente",PATRIMONIO!$E$11,IF(PASIVOS!C41="No corriente",PATRIMONIO!$E$20,""))</f>
        <v/>
      </c>
      <c r="AM41" s="45" t="str">
        <f>IF(PASIVOS!C41="Corriente",PATRIMONIO!$E$12,IF(PASIVOS!C41="No corriente",PATRIMONIO!$E$21,""))</f>
        <v/>
      </c>
      <c r="AN41" s="32" t="str">
        <f>IF(PASIVOS!C41="Corriente",PATRIMONIO!$E$13,IF(PASIVOS!C41="No corriente",PATRIMONIO!$E$22,""))</f>
        <v/>
      </c>
      <c r="AO41" s="32" t="str">
        <f>IF(PASIVOS!C41="Corriente","",IF(PASIVOS!C41="No corriente",PATRIMONIO!$E$24,""))</f>
        <v/>
      </c>
      <c r="AP41" s="32"/>
    </row>
    <row r="42">
      <c r="A42" s="31"/>
      <c r="B42" s="51"/>
      <c r="C42" s="52"/>
      <c r="D42" s="52"/>
      <c r="E42" s="48"/>
      <c r="F42" s="53"/>
      <c r="N42" s="31"/>
      <c r="O42" s="31"/>
      <c r="P42" s="31"/>
      <c r="Q42" s="31"/>
      <c r="R42" s="31"/>
      <c r="S42" s="31"/>
      <c r="T42" s="31"/>
      <c r="U42" s="44" t="str">
        <f>IFERROR(IF(F42&gt;0,VLOOKUP(W42,'TASA DE CAMBIO'!A:B,2,0),""),"")</f>
        <v/>
      </c>
      <c r="V42" s="50" t="str">
        <f t="shared" si="1"/>
        <v/>
      </c>
      <c r="W42" s="45" t="str">
        <f>IF(F42&gt;0,CONCATENATE(E42,PATRIMONIO!$C$2),"")</f>
        <v/>
      </c>
      <c r="X42" s="32" t="str">
        <f>IF(C42="Corriente",PATRIMONIO!$B$8,IF(C42="No corriente",PATRIMONIO!$B$22,""))</f>
        <v/>
      </c>
      <c r="Y42" s="32" t="str">
        <f>IF(C42="Corriente",PATRIMONIO!$B$9,IF(C42="No corriente",PATRIMONIO!$B$23,""))</f>
        <v/>
      </c>
      <c r="Z42" s="32" t="str">
        <f>IF(C42="Corriente",PATRIMONIO!$B$10,IF(C42="No corriente",PATRIMONIO!$B$24,""))</f>
        <v/>
      </c>
      <c r="AA42" s="32" t="str">
        <f>IF(C42="Corriente",PATRIMONIO!$B$11,IF(C42="No corriente",PATRIMONIO!$B$25,""))</f>
        <v/>
      </c>
      <c r="AB42" s="32" t="str">
        <f>IF(C42="Corriente",PATRIMONIO!$B$12,IF(C42="No corriente",PATRIMONIO!$B$26,""))</f>
        <v/>
      </c>
      <c r="AC42" s="32" t="str">
        <f>IF(C42="Corriente",PATRIMONIO!$B$13,IF(C42="No corriente",PATRIMONIO!$B$27,""))</f>
        <v/>
      </c>
      <c r="AD42" s="32" t="str">
        <f>IF(C42="Corriente",PATRIMONIO!$B$14,IF(C42="No corriente",PATRIMONIO!$B$28,""))</f>
        <v/>
      </c>
      <c r="AE42" s="32" t="str">
        <f>IF(C42="Corriente",PATRIMONIO!$B$15,IF(C42="No corriente",PATRIMONIO!$B$29,""))</f>
        <v/>
      </c>
      <c r="AF42" s="32" t="str">
        <f>IF(C42="Corriente",PATRIMONIO!$B$16,IF(C42="No corriente",PATRIMONIO!$B$30,""))</f>
        <v/>
      </c>
      <c r="AG42" s="32" t="str">
        <f>IF(C42="Corriente",PATRIMONIO!$B$17,IF(C42="No corriente",PATRIMONIO!$B$31,""))</f>
        <v/>
      </c>
      <c r="AH42" s="45" t="str">
        <f>IF(C42="Corriente",PATRIMONIO!$B$18,IF(C42="No corriente",PATRIMONIO!$B$32,""))</f>
        <v/>
      </c>
      <c r="AI42" s="32" t="str">
        <f>IF(PASIVOS!C42="Corriente",PATRIMONIO!$E$8,IF(PASIVOS!C42="No corriente",PATRIMONIO!$E$17,""))</f>
        <v/>
      </c>
      <c r="AJ42" s="32" t="str">
        <f>IF(PASIVOS!C42="Corriente",PATRIMONIO!$E$9,IF(PASIVOS!C42="No corriente",PATRIMONIO!$E$18,""))</f>
        <v/>
      </c>
      <c r="AK42" s="32" t="str">
        <f>IF(PASIVOS!C42="Corriente",PATRIMONIO!$E$10,IF(PASIVOS!C42="No corriente",PATRIMONIO!$E$19,""))</f>
        <v/>
      </c>
      <c r="AL42" s="32" t="str">
        <f>IF(PASIVOS!C42="Corriente",PATRIMONIO!$E$11,IF(PASIVOS!C42="No corriente",PATRIMONIO!$E$20,""))</f>
        <v/>
      </c>
      <c r="AM42" s="45" t="str">
        <f>IF(PASIVOS!C42="Corriente",PATRIMONIO!$E$12,IF(PASIVOS!C42="No corriente",PATRIMONIO!$E$21,""))</f>
        <v/>
      </c>
      <c r="AN42" s="32" t="str">
        <f>IF(PASIVOS!C42="Corriente",PATRIMONIO!$E$13,IF(PASIVOS!C42="No corriente",PATRIMONIO!$E$22,""))</f>
        <v/>
      </c>
      <c r="AO42" s="32" t="str">
        <f>IF(PASIVOS!C42="Corriente","",IF(PASIVOS!C42="No corriente",PATRIMONIO!$E$24,""))</f>
        <v/>
      </c>
      <c r="AP42" s="32"/>
    </row>
    <row r="43">
      <c r="A43" s="31"/>
      <c r="B43" s="51"/>
      <c r="C43" s="52"/>
      <c r="D43" s="52"/>
      <c r="E43" s="48"/>
      <c r="F43" s="53"/>
      <c r="N43" s="31"/>
      <c r="O43" s="31"/>
      <c r="P43" s="31"/>
      <c r="Q43" s="31"/>
      <c r="R43" s="31"/>
      <c r="S43" s="31"/>
      <c r="T43" s="31"/>
      <c r="U43" s="44" t="str">
        <f>IFERROR(IF(F43&gt;0,VLOOKUP(W43,'TASA DE CAMBIO'!A:B,2,0),""),"")</f>
        <v/>
      </c>
      <c r="V43" s="50" t="str">
        <f t="shared" si="1"/>
        <v/>
      </c>
      <c r="W43" s="45" t="str">
        <f>IF(F43&gt;0,CONCATENATE(E43,PATRIMONIO!$C$2),"")</f>
        <v/>
      </c>
      <c r="X43" s="32" t="str">
        <f>IF(C43="Corriente",PATRIMONIO!$B$8,IF(C43="No corriente",PATRIMONIO!$B$22,""))</f>
        <v/>
      </c>
      <c r="Y43" s="32" t="str">
        <f>IF(C43="Corriente",PATRIMONIO!$B$9,IF(C43="No corriente",PATRIMONIO!$B$23,""))</f>
        <v/>
      </c>
      <c r="Z43" s="32" t="str">
        <f>IF(C43="Corriente",PATRIMONIO!$B$10,IF(C43="No corriente",PATRIMONIO!$B$24,""))</f>
        <v/>
      </c>
      <c r="AA43" s="32" t="str">
        <f>IF(C43="Corriente",PATRIMONIO!$B$11,IF(C43="No corriente",PATRIMONIO!$B$25,""))</f>
        <v/>
      </c>
      <c r="AB43" s="32" t="str">
        <f>IF(C43="Corriente",PATRIMONIO!$B$12,IF(C43="No corriente",PATRIMONIO!$B$26,""))</f>
        <v/>
      </c>
      <c r="AC43" s="32" t="str">
        <f>IF(C43="Corriente",PATRIMONIO!$B$13,IF(C43="No corriente",PATRIMONIO!$B$27,""))</f>
        <v/>
      </c>
      <c r="AD43" s="32" t="str">
        <f>IF(C43="Corriente",PATRIMONIO!$B$14,IF(C43="No corriente",PATRIMONIO!$B$28,""))</f>
        <v/>
      </c>
      <c r="AE43" s="32" t="str">
        <f>IF(C43="Corriente",PATRIMONIO!$B$15,IF(C43="No corriente",PATRIMONIO!$B$29,""))</f>
        <v/>
      </c>
      <c r="AF43" s="32" t="str">
        <f>IF(C43="Corriente",PATRIMONIO!$B$16,IF(C43="No corriente",PATRIMONIO!$B$30,""))</f>
        <v/>
      </c>
      <c r="AG43" s="32" t="str">
        <f>IF(C43="Corriente",PATRIMONIO!$B$17,IF(C43="No corriente",PATRIMONIO!$B$31,""))</f>
        <v/>
      </c>
      <c r="AH43" s="45" t="str">
        <f>IF(C43="Corriente",PATRIMONIO!$B$18,IF(C43="No corriente",PATRIMONIO!$B$32,""))</f>
        <v/>
      </c>
      <c r="AI43" s="32" t="str">
        <f>IF(PASIVOS!C43="Corriente",PATRIMONIO!$E$8,IF(PASIVOS!C43="No corriente",PATRIMONIO!$E$17,""))</f>
        <v/>
      </c>
      <c r="AJ43" s="32" t="str">
        <f>IF(PASIVOS!C43="Corriente",PATRIMONIO!$E$9,IF(PASIVOS!C43="No corriente",PATRIMONIO!$E$18,""))</f>
        <v/>
      </c>
      <c r="AK43" s="32" t="str">
        <f>IF(PASIVOS!C43="Corriente",PATRIMONIO!$E$10,IF(PASIVOS!C43="No corriente",PATRIMONIO!$E$19,""))</f>
        <v/>
      </c>
      <c r="AL43" s="32" t="str">
        <f>IF(PASIVOS!C43="Corriente",PATRIMONIO!$E$11,IF(PASIVOS!C43="No corriente",PATRIMONIO!$E$20,""))</f>
        <v/>
      </c>
      <c r="AM43" s="45" t="str">
        <f>IF(PASIVOS!C43="Corriente",PATRIMONIO!$E$12,IF(PASIVOS!C43="No corriente",PATRIMONIO!$E$21,""))</f>
        <v/>
      </c>
      <c r="AN43" s="32" t="str">
        <f>IF(PASIVOS!C43="Corriente",PATRIMONIO!$E$13,IF(PASIVOS!C43="No corriente",PATRIMONIO!$E$22,""))</f>
        <v/>
      </c>
      <c r="AO43" s="32" t="str">
        <f>IF(PASIVOS!C43="Corriente","",IF(PASIVOS!C43="No corriente",PATRIMONIO!$E$24,""))</f>
        <v/>
      </c>
      <c r="AP43" s="32"/>
    </row>
    <row r="44">
      <c r="A44" s="31"/>
      <c r="B44" s="51"/>
      <c r="C44" s="52"/>
      <c r="D44" s="52"/>
      <c r="E44" s="48"/>
      <c r="F44" s="53"/>
      <c r="N44" s="31"/>
      <c r="O44" s="31"/>
      <c r="P44" s="31"/>
      <c r="Q44" s="31"/>
      <c r="R44" s="31"/>
      <c r="S44" s="31"/>
      <c r="T44" s="31"/>
      <c r="U44" s="44" t="str">
        <f>IFERROR(IF(F44&gt;0,VLOOKUP(W44,'TASA DE CAMBIO'!A:B,2,0),""),"")</f>
        <v/>
      </c>
      <c r="V44" s="50" t="str">
        <f t="shared" si="1"/>
        <v/>
      </c>
      <c r="W44" s="45" t="str">
        <f>IF(F44&gt;0,CONCATENATE(E44,PATRIMONIO!$C$2),"")</f>
        <v/>
      </c>
      <c r="X44" s="32" t="str">
        <f>IF(C44="Corriente",PATRIMONIO!$B$8,IF(C44="No corriente",PATRIMONIO!$B$22,""))</f>
        <v/>
      </c>
      <c r="Y44" s="32" t="str">
        <f>IF(C44="Corriente",PATRIMONIO!$B$9,IF(C44="No corriente",PATRIMONIO!$B$23,""))</f>
        <v/>
      </c>
      <c r="Z44" s="32" t="str">
        <f>IF(C44="Corriente",PATRIMONIO!$B$10,IF(C44="No corriente",PATRIMONIO!$B$24,""))</f>
        <v/>
      </c>
      <c r="AA44" s="32" t="str">
        <f>IF(C44="Corriente",PATRIMONIO!$B$11,IF(C44="No corriente",PATRIMONIO!$B$25,""))</f>
        <v/>
      </c>
      <c r="AB44" s="32" t="str">
        <f>IF(C44="Corriente",PATRIMONIO!$B$12,IF(C44="No corriente",PATRIMONIO!$B$26,""))</f>
        <v/>
      </c>
      <c r="AC44" s="32" t="str">
        <f>IF(C44="Corriente",PATRIMONIO!$B$13,IF(C44="No corriente",PATRIMONIO!$B$27,""))</f>
        <v/>
      </c>
      <c r="AD44" s="32" t="str">
        <f>IF(C44="Corriente",PATRIMONIO!$B$14,IF(C44="No corriente",PATRIMONIO!$B$28,""))</f>
        <v/>
      </c>
      <c r="AE44" s="32" t="str">
        <f>IF(C44="Corriente",PATRIMONIO!$B$15,IF(C44="No corriente",PATRIMONIO!$B$29,""))</f>
        <v/>
      </c>
      <c r="AF44" s="32" t="str">
        <f>IF(C44="Corriente",PATRIMONIO!$B$16,IF(C44="No corriente",PATRIMONIO!$B$30,""))</f>
        <v/>
      </c>
      <c r="AG44" s="32" t="str">
        <f>IF(C44="Corriente",PATRIMONIO!$B$17,IF(C44="No corriente",PATRIMONIO!$B$31,""))</f>
        <v/>
      </c>
      <c r="AH44" s="45" t="str">
        <f>IF(C44="Corriente",PATRIMONIO!$B$18,IF(C44="No corriente",PATRIMONIO!$B$32,""))</f>
        <v/>
      </c>
      <c r="AI44" s="32" t="str">
        <f>IF(PASIVOS!C44="Corriente",PATRIMONIO!$E$8,IF(PASIVOS!C44="No corriente",PATRIMONIO!$E$17,""))</f>
        <v/>
      </c>
      <c r="AJ44" s="32" t="str">
        <f>IF(PASIVOS!C44="Corriente",PATRIMONIO!$E$9,IF(PASIVOS!C44="No corriente",PATRIMONIO!$E$18,""))</f>
        <v/>
      </c>
      <c r="AK44" s="32" t="str">
        <f>IF(PASIVOS!C44="Corriente",PATRIMONIO!$E$10,IF(PASIVOS!C44="No corriente",PATRIMONIO!$E$19,""))</f>
        <v/>
      </c>
      <c r="AL44" s="32" t="str">
        <f>IF(PASIVOS!C44="Corriente",PATRIMONIO!$E$11,IF(PASIVOS!C44="No corriente",PATRIMONIO!$E$20,""))</f>
        <v/>
      </c>
      <c r="AM44" s="45" t="str">
        <f>IF(PASIVOS!C44="Corriente",PATRIMONIO!$E$12,IF(PASIVOS!C44="No corriente",PATRIMONIO!$E$21,""))</f>
        <v/>
      </c>
      <c r="AN44" s="32" t="str">
        <f>IF(PASIVOS!C44="Corriente",PATRIMONIO!$E$13,IF(PASIVOS!C44="No corriente",PATRIMONIO!$E$22,""))</f>
        <v/>
      </c>
      <c r="AO44" s="32" t="str">
        <f>IF(PASIVOS!C44="Corriente","",IF(PASIVOS!C44="No corriente",PATRIMONIO!$E$24,""))</f>
        <v/>
      </c>
      <c r="AP44" s="32"/>
    </row>
    <row r="45">
      <c r="A45" s="31"/>
      <c r="B45" s="51"/>
      <c r="C45" s="52"/>
      <c r="D45" s="52"/>
      <c r="E45" s="48"/>
      <c r="F45" s="53"/>
      <c r="N45" s="31"/>
      <c r="O45" s="31"/>
      <c r="P45" s="31"/>
      <c r="Q45" s="31"/>
      <c r="R45" s="31"/>
      <c r="S45" s="31"/>
      <c r="T45" s="31"/>
      <c r="U45" s="44" t="str">
        <f>IFERROR(IF(F45&gt;0,VLOOKUP(W45,'TASA DE CAMBIO'!A:B,2,0),""),"")</f>
        <v/>
      </c>
      <c r="V45" s="50" t="str">
        <f t="shared" si="1"/>
        <v/>
      </c>
      <c r="W45" s="45" t="str">
        <f>IF(F45&gt;0,CONCATENATE(E45,PATRIMONIO!$C$2),"")</f>
        <v/>
      </c>
      <c r="X45" s="32" t="str">
        <f>IF(C45="Corriente",PATRIMONIO!$B$8,IF(C45="No corriente",PATRIMONIO!$B$22,""))</f>
        <v/>
      </c>
      <c r="Y45" s="32" t="str">
        <f>IF(C45="Corriente",PATRIMONIO!$B$9,IF(C45="No corriente",PATRIMONIO!$B$23,""))</f>
        <v/>
      </c>
      <c r="Z45" s="32" t="str">
        <f>IF(C45="Corriente",PATRIMONIO!$B$10,IF(C45="No corriente",PATRIMONIO!$B$24,""))</f>
        <v/>
      </c>
      <c r="AA45" s="32" t="str">
        <f>IF(C45="Corriente",PATRIMONIO!$B$11,IF(C45="No corriente",PATRIMONIO!$B$25,""))</f>
        <v/>
      </c>
      <c r="AB45" s="32" t="str">
        <f>IF(C45="Corriente",PATRIMONIO!$B$12,IF(C45="No corriente",PATRIMONIO!$B$26,""))</f>
        <v/>
      </c>
      <c r="AC45" s="32" t="str">
        <f>IF(C45="Corriente",PATRIMONIO!$B$13,IF(C45="No corriente",PATRIMONIO!$B$27,""))</f>
        <v/>
      </c>
      <c r="AD45" s="32" t="str">
        <f>IF(C45="Corriente",PATRIMONIO!$B$14,IF(C45="No corriente",PATRIMONIO!$B$28,""))</f>
        <v/>
      </c>
      <c r="AE45" s="32" t="str">
        <f>IF(C45="Corriente",PATRIMONIO!$B$15,IF(C45="No corriente",PATRIMONIO!$B$29,""))</f>
        <v/>
      </c>
      <c r="AF45" s="32" t="str">
        <f>IF(C45="Corriente",PATRIMONIO!$B$16,IF(C45="No corriente",PATRIMONIO!$B$30,""))</f>
        <v/>
      </c>
      <c r="AG45" s="32" t="str">
        <f>IF(C45="Corriente",PATRIMONIO!$B$17,IF(C45="No corriente",PATRIMONIO!$B$31,""))</f>
        <v/>
      </c>
      <c r="AH45" s="45" t="str">
        <f>IF(C45="Corriente",PATRIMONIO!$B$18,IF(C45="No corriente",PATRIMONIO!$B$32,""))</f>
        <v/>
      </c>
      <c r="AI45" s="32" t="str">
        <f>IF(PASIVOS!C45="Corriente",PATRIMONIO!$E$8,IF(PASIVOS!C45="No corriente",PATRIMONIO!$E$17,""))</f>
        <v/>
      </c>
      <c r="AJ45" s="32" t="str">
        <f>IF(PASIVOS!C45="Corriente",PATRIMONIO!$E$9,IF(PASIVOS!C45="No corriente",PATRIMONIO!$E$18,""))</f>
        <v/>
      </c>
      <c r="AK45" s="32" t="str">
        <f>IF(PASIVOS!C45="Corriente",PATRIMONIO!$E$10,IF(PASIVOS!C45="No corriente",PATRIMONIO!$E$19,""))</f>
        <v/>
      </c>
      <c r="AL45" s="32" t="str">
        <f>IF(PASIVOS!C45="Corriente",PATRIMONIO!$E$11,IF(PASIVOS!C45="No corriente",PATRIMONIO!$E$20,""))</f>
        <v/>
      </c>
      <c r="AM45" s="45" t="str">
        <f>IF(PASIVOS!C45="Corriente",PATRIMONIO!$E$12,IF(PASIVOS!C45="No corriente",PATRIMONIO!$E$21,""))</f>
        <v/>
      </c>
      <c r="AN45" s="32" t="str">
        <f>IF(PASIVOS!C45="Corriente",PATRIMONIO!$E$13,IF(PASIVOS!C45="No corriente",PATRIMONIO!$E$22,""))</f>
        <v/>
      </c>
      <c r="AO45" s="32" t="str">
        <f>IF(PASIVOS!C45="Corriente","",IF(PASIVOS!C45="No corriente",PATRIMONIO!$E$24,""))</f>
        <v/>
      </c>
      <c r="AP45" s="32"/>
    </row>
    <row r="46">
      <c r="A46" s="31"/>
      <c r="B46" s="51"/>
      <c r="C46" s="52"/>
      <c r="D46" s="52"/>
      <c r="E46" s="48"/>
      <c r="F46" s="53"/>
      <c r="N46" s="31"/>
      <c r="O46" s="31"/>
      <c r="P46" s="31"/>
      <c r="Q46" s="31"/>
      <c r="R46" s="31"/>
      <c r="S46" s="31"/>
      <c r="T46" s="31"/>
      <c r="U46" s="44" t="str">
        <f>IFERROR(IF(F46&gt;0,VLOOKUP(W46,'TASA DE CAMBIO'!A:B,2,0),""),"")</f>
        <v/>
      </c>
      <c r="V46" s="50" t="str">
        <f t="shared" si="1"/>
        <v/>
      </c>
      <c r="W46" s="45" t="str">
        <f>IF(F46&gt;0,CONCATENATE(E46,PATRIMONIO!$C$2),"")</f>
        <v/>
      </c>
      <c r="X46" s="32" t="str">
        <f>IF(C46="Corriente",PATRIMONIO!$B$8,IF(C46="No corriente",PATRIMONIO!$B$22,""))</f>
        <v/>
      </c>
      <c r="Y46" s="32" t="str">
        <f>IF(C46="Corriente",PATRIMONIO!$B$9,IF(C46="No corriente",PATRIMONIO!$B$23,""))</f>
        <v/>
      </c>
      <c r="Z46" s="32" t="str">
        <f>IF(C46="Corriente",PATRIMONIO!$B$10,IF(C46="No corriente",PATRIMONIO!$B$24,""))</f>
        <v/>
      </c>
      <c r="AA46" s="32" t="str">
        <f>IF(C46="Corriente",PATRIMONIO!$B$11,IF(C46="No corriente",PATRIMONIO!$B$25,""))</f>
        <v/>
      </c>
      <c r="AB46" s="32" t="str">
        <f>IF(C46="Corriente",PATRIMONIO!$B$12,IF(C46="No corriente",PATRIMONIO!$B$26,""))</f>
        <v/>
      </c>
      <c r="AC46" s="32" t="str">
        <f>IF(C46="Corriente",PATRIMONIO!$B$13,IF(C46="No corriente",PATRIMONIO!$B$27,""))</f>
        <v/>
      </c>
      <c r="AD46" s="32" t="str">
        <f>IF(C46="Corriente",PATRIMONIO!$B$14,IF(C46="No corriente",PATRIMONIO!$B$28,""))</f>
        <v/>
      </c>
      <c r="AE46" s="32" t="str">
        <f>IF(C46="Corriente",PATRIMONIO!$B$15,IF(C46="No corriente",PATRIMONIO!$B$29,""))</f>
        <v/>
      </c>
      <c r="AF46" s="32" t="str">
        <f>IF(C46="Corriente",PATRIMONIO!$B$16,IF(C46="No corriente",PATRIMONIO!$B$30,""))</f>
        <v/>
      </c>
      <c r="AG46" s="32" t="str">
        <f>IF(C46="Corriente",PATRIMONIO!$B$17,IF(C46="No corriente",PATRIMONIO!$B$31,""))</f>
        <v/>
      </c>
      <c r="AH46" s="45" t="str">
        <f>IF(C46="Corriente",PATRIMONIO!$B$18,IF(C46="No corriente",PATRIMONIO!$B$32,""))</f>
        <v/>
      </c>
      <c r="AI46" s="32" t="str">
        <f>IF(PASIVOS!C46="Corriente",PATRIMONIO!$E$8,IF(PASIVOS!C46="No corriente",PATRIMONIO!$E$17,""))</f>
        <v/>
      </c>
      <c r="AJ46" s="32" t="str">
        <f>IF(PASIVOS!C46="Corriente",PATRIMONIO!$E$9,IF(PASIVOS!C46="No corriente",PATRIMONIO!$E$18,""))</f>
        <v/>
      </c>
      <c r="AK46" s="32" t="str">
        <f>IF(PASIVOS!C46="Corriente",PATRIMONIO!$E$10,IF(PASIVOS!C46="No corriente",PATRIMONIO!$E$19,""))</f>
        <v/>
      </c>
      <c r="AL46" s="32" t="str">
        <f>IF(PASIVOS!C46="Corriente",PATRIMONIO!$E$11,IF(PASIVOS!C46="No corriente",PATRIMONIO!$E$20,""))</f>
        <v/>
      </c>
      <c r="AM46" s="45" t="str">
        <f>IF(PASIVOS!C46="Corriente",PATRIMONIO!$E$12,IF(PASIVOS!C46="No corriente",PATRIMONIO!$E$21,""))</f>
        <v/>
      </c>
      <c r="AN46" s="32" t="str">
        <f>IF(PASIVOS!C46="Corriente",PATRIMONIO!$E$13,IF(PASIVOS!C46="No corriente",PATRIMONIO!$E$22,""))</f>
        <v/>
      </c>
      <c r="AO46" s="32" t="str">
        <f>IF(PASIVOS!C46="Corriente","",IF(PASIVOS!C46="No corriente",PATRIMONIO!$E$24,""))</f>
        <v/>
      </c>
      <c r="AP46" s="32"/>
    </row>
    <row r="47">
      <c r="A47" s="31"/>
      <c r="B47" s="51"/>
      <c r="C47" s="52"/>
      <c r="D47" s="52"/>
      <c r="E47" s="48"/>
      <c r="F47" s="53"/>
      <c r="N47" s="31"/>
      <c r="O47" s="31"/>
      <c r="P47" s="31"/>
      <c r="Q47" s="31"/>
      <c r="R47" s="31"/>
      <c r="S47" s="31"/>
      <c r="T47" s="31"/>
      <c r="U47" s="44" t="str">
        <f>IFERROR(IF(F47&gt;0,VLOOKUP(W47,'TASA DE CAMBIO'!A:B,2,0),""),"")</f>
        <v/>
      </c>
      <c r="V47" s="50" t="str">
        <f t="shared" si="1"/>
        <v/>
      </c>
      <c r="W47" s="45" t="str">
        <f>IF(F47&gt;0,CONCATENATE(E47,PATRIMONIO!$C$2),"")</f>
        <v/>
      </c>
      <c r="X47" s="32" t="str">
        <f>IF(C47="Corriente",PATRIMONIO!$B$8,IF(C47="No corriente",PATRIMONIO!$B$22,""))</f>
        <v/>
      </c>
      <c r="Y47" s="32" t="str">
        <f>IF(C47="Corriente",PATRIMONIO!$B$9,IF(C47="No corriente",PATRIMONIO!$B$23,""))</f>
        <v/>
      </c>
      <c r="Z47" s="32" t="str">
        <f>IF(C47="Corriente",PATRIMONIO!$B$10,IF(C47="No corriente",PATRIMONIO!$B$24,""))</f>
        <v/>
      </c>
      <c r="AA47" s="32" t="str">
        <f>IF(C47="Corriente",PATRIMONIO!$B$11,IF(C47="No corriente",PATRIMONIO!$B$25,""))</f>
        <v/>
      </c>
      <c r="AB47" s="32" t="str">
        <f>IF(C47="Corriente",PATRIMONIO!$B$12,IF(C47="No corriente",PATRIMONIO!$B$26,""))</f>
        <v/>
      </c>
      <c r="AC47" s="32" t="str">
        <f>IF(C47="Corriente",PATRIMONIO!$B$13,IF(C47="No corriente",PATRIMONIO!$B$27,""))</f>
        <v/>
      </c>
      <c r="AD47" s="32" t="str">
        <f>IF(C47="Corriente",PATRIMONIO!$B$14,IF(C47="No corriente",PATRIMONIO!$B$28,""))</f>
        <v/>
      </c>
      <c r="AE47" s="32" t="str">
        <f>IF(C47="Corriente",PATRIMONIO!$B$15,IF(C47="No corriente",PATRIMONIO!$B$29,""))</f>
        <v/>
      </c>
      <c r="AF47" s="32" t="str">
        <f>IF(C47="Corriente",PATRIMONIO!$B$16,IF(C47="No corriente",PATRIMONIO!$B$30,""))</f>
        <v/>
      </c>
      <c r="AG47" s="32" t="str">
        <f>IF(C47="Corriente",PATRIMONIO!$B$17,IF(C47="No corriente",PATRIMONIO!$B$31,""))</f>
        <v/>
      </c>
      <c r="AH47" s="45" t="str">
        <f>IF(C47="Corriente",PATRIMONIO!$B$18,IF(C47="No corriente",PATRIMONIO!$B$32,""))</f>
        <v/>
      </c>
      <c r="AI47" s="32" t="str">
        <f>IF(PASIVOS!C47="Corriente",PATRIMONIO!$E$8,IF(PASIVOS!C47="No corriente",PATRIMONIO!$E$17,""))</f>
        <v/>
      </c>
      <c r="AJ47" s="32" t="str">
        <f>IF(PASIVOS!C47="Corriente",PATRIMONIO!$E$9,IF(PASIVOS!C47="No corriente",PATRIMONIO!$E$18,""))</f>
        <v/>
      </c>
      <c r="AK47" s="32" t="str">
        <f>IF(PASIVOS!C47="Corriente",PATRIMONIO!$E$10,IF(PASIVOS!C47="No corriente",PATRIMONIO!$E$19,""))</f>
        <v/>
      </c>
      <c r="AL47" s="32" t="str">
        <f>IF(PASIVOS!C47="Corriente",PATRIMONIO!$E$11,IF(PASIVOS!C47="No corriente",PATRIMONIO!$E$20,""))</f>
        <v/>
      </c>
      <c r="AM47" s="45" t="str">
        <f>IF(PASIVOS!C47="Corriente",PATRIMONIO!$E$12,IF(PASIVOS!C47="No corriente",PATRIMONIO!$E$21,""))</f>
        <v/>
      </c>
      <c r="AN47" s="32" t="str">
        <f>IF(PASIVOS!C47="Corriente",PATRIMONIO!$E$13,IF(PASIVOS!C47="No corriente",PATRIMONIO!$E$22,""))</f>
        <v/>
      </c>
      <c r="AO47" s="32" t="str">
        <f>IF(PASIVOS!C47="Corriente","",IF(PASIVOS!C47="No corriente",PATRIMONIO!$E$24,""))</f>
        <v/>
      </c>
      <c r="AP47" s="32"/>
    </row>
    <row r="48">
      <c r="A48" s="31"/>
      <c r="B48" s="51"/>
      <c r="C48" s="52"/>
      <c r="D48" s="52"/>
      <c r="E48" s="48"/>
      <c r="F48" s="53"/>
      <c r="N48" s="31"/>
      <c r="O48" s="31"/>
      <c r="P48" s="31"/>
      <c r="Q48" s="31"/>
      <c r="R48" s="31"/>
      <c r="S48" s="31"/>
      <c r="T48" s="31"/>
      <c r="U48" s="44" t="str">
        <f>IFERROR(IF(F48&gt;0,VLOOKUP(W48,'TASA DE CAMBIO'!A:B,2,0),""),"")</f>
        <v/>
      </c>
      <c r="V48" s="50" t="str">
        <f t="shared" si="1"/>
        <v/>
      </c>
      <c r="W48" s="45" t="str">
        <f>IF(F48&gt;0,CONCATENATE(E48,PATRIMONIO!$C$2),"")</f>
        <v/>
      </c>
      <c r="X48" s="32" t="str">
        <f>IF(C48="Corriente",PATRIMONIO!$B$8,IF(C48="No corriente",PATRIMONIO!$B$22,""))</f>
        <v/>
      </c>
      <c r="Y48" s="32" t="str">
        <f>IF(C48="Corriente",PATRIMONIO!$B$9,IF(C48="No corriente",PATRIMONIO!$B$23,""))</f>
        <v/>
      </c>
      <c r="Z48" s="32" t="str">
        <f>IF(C48="Corriente",PATRIMONIO!$B$10,IF(C48="No corriente",PATRIMONIO!$B$24,""))</f>
        <v/>
      </c>
      <c r="AA48" s="32" t="str">
        <f>IF(C48="Corriente",PATRIMONIO!$B$11,IF(C48="No corriente",PATRIMONIO!$B$25,""))</f>
        <v/>
      </c>
      <c r="AB48" s="32" t="str">
        <f>IF(C48="Corriente",PATRIMONIO!$B$12,IF(C48="No corriente",PATRIMONIO!$B$26,""))</f>
        <v/>
      </c>
      <c r="AC48" s="32" t="str">
        <f>IF(C48="Corriente",PATRIMONIO!$B$13,IF(C48="No corriente",PATRIMONIO!$B$27,""))</f>
        <v/>
      </c>
      <c r="AD48" s="32" t="str">
        <f>IF(C48="Corriente",PATRIMONIO!$B$14,IF(C48="No corriente",PATRIMONIO!$B$28,""))</f>
        <v/>
      </c>
      <c r="AE48" s="32" t="str">
        <f>IF(C48="Corriente",PATRIMONIO!$B$15,IF(C48="No corriente",PATRIMONIO!$B$29,""))</f>
        <v/>
      </c>
      <c r="AF48" s="32" t="str">
        <f>IF(C48="Corriente",PATRIMONIO!$B$16,IF(C48="No corriente",PATRIMONIO!$B$30,""))</f>
        <v/>
      </c>
      <c r="AG48" s="32" t="str">
        <f>IF(C48="Corriente",PATRIMONIO!$B$17,IF(C48="No corriente",PATRIMONIO!$B$31,""))</f>
        <v/>
      </c>
      <c r="AH48" s="45" t="str">
        <f>IF(C48="Corriente",PATRIMONIO!$B$18,IF(C48="No corriente",PATRIMONIO!$B$32,""))</f>
        <v/>
      </c>
      <c r="AI48" s="32" t="str">
        <f>IF(PASIVOS!C48="Corriente",PATRIMONIO!$E$8,IF(PASIVOS!C48="No corriente",PATRIMONIO!$E$17,""))</f>
        <v/>
      </c>
      <c r="AJ48" s="32" t="str">
        <f>IF(PASIVOS!C48="Corriente",PATRIMONIO!$E$9,IF(PASIVOS!C48="No corriente",PATRIMONIO!$E$18,""))</f>
        <v/>
      </c>
      <c r="AK48" s="32" t="str">
        <f>IF(PASIVOS!C48="Corriente",PATRIMONIO!$E$10,IF(PASIVOS!C48="No corriente",PATRIMONIO!$E$19,""))</f>
        <v/>
      </c>
      <c r="AL48" s="32" t="str">
        <f>IF(PASIVOS!C48="Corriente",PATRIMONIO!$E$11,IF(PASIVOS!C48="No corriente",PATRIMONIO!$E$20,""))</f>
        <v/>
      </c>
      <c r="AM48" s="45" t="str">
        <f>IF(PASIVOS!C48="Corriente",PATRIMONIO!$E$12,IF(PASIVOS!C48="No corriente",PATRIMONIO!$E$21,""))</f>
        <v/>
      </c>
      <c r="AN48" s="32" t="str">
        <f>IF(PASIVOS!C48="Corriente",PATRIMONIO!$E$13,IF(PASIVOS!C48="No corriente",PATRIMONIO!$E$22,""))</f>
        <v/>
      </c>
      <c r="AO48" s="32" t="str">
        <f>IF(PASIVOS!C48="Corriente","",IF(PASIVOS!C48="No corriente",PATRIMONIO!$E$24,""))</f>
        <v/>
      </c>
      <c r="AP48" s="32"/>
    </row>
    <row r="49">
      <c r="A49" s="31"/>
      <c r="B49" s="51"/>
      <c r="C49" s="52"/>
      <c r="D49" s="52"/>
      <c r="E49" s="48"/>
      <c r="F49" s="53"/>
      <c r="N49" s="31"/>
      <c r="O49" s="31"/>
      <c r="P49" s="31"/>
      <c r="Q49" s="31"/>
      <c r="R49" s="31"/>
      <c r="S49" s="31"/>
      <c r="T49" s="31"/>
      <c r="U49" s="44" t="str">
        <f>IFERROR(IF(F49&gt;0,VLOOKUP(W49,'TASA DE CAMBIO'!A:B,2,0),""),"")</f>
        <v/>
      </c>
      <c r="V49" s="50" t="str">
        <f t="shared" si="1"/>
        <v/>
      </c>
      <c r="W49" s="45" t="str">
        <f>IF(F49&gt;0,CONCATENATE(E49,PATRIMONIO!$C$2),"")</f>
        <v/>
      </c>
      <c r="X49" s="32" t="str">
        <f>IF(C49="Corriente",PATRIMONIO!$B$8,IF(C49="No corriente",PATRIMONIO!$B$22,""))</f>
        <v/>
      </c>
      <c r="Y49" s="32" t="str">
        <f>IF(C49="Corriente",PATRIMONIO!$B$9,IF(C49="No corriente",PATRIMONIO!$B$23,""))</f>
        <v/>
      </c>
      <c r="Z49" s="32" t="str">
        <f>IF(C49="Corriente",PATRIMONIO!$B$10,IF(C49="No corriente",PATRIMONIO!$B$24,""))</f>
        <v/>
      </c>
      <c r="AA49" s="32" t="str">
        <f>IF(C49="Corriente",PATRIMONIO!$B$11,IF(C49="No corriente",PATRIMONIO!$B$25,""))</f>
        <v/>
      </c>
      <c r="AB49" s="32" t="str">
        <f>IF(C49="Corriente",PATRIMONIO!$B$12,IF(C49="No corriente",PATRIMONIO!$B$26,""))</f>
        <v/>
      </c>
      <c r="AC49" s="32" t="str">
        <f>IF(C49="Corriente",PATRIMONIO!$B$13,IF(C49="No corriente",PATRIMONIO!$B$27,""))</f>
        <v/>
      </c>
      <c r="AD49" s="32" t="str">
        <f>IF(C49="Corriente",PATRIMONIO!$B$14,IF(C49="No corriente",PATRIMONIO!$B$28,""))</f>
        <v/>
      </c>
      <c r="AE49" s="32" t="str">
        <f>IF(C49="Corriente",PATRIMONIO!$B$15,IF(C49="No corriente",PATRIMONIO!$B$29,""))</f>
        <v/>
      </c>
      <c r="AF49" s="32" t="str">
        <f>IF(C49="Corriente",PATRIMONIO!$B$16,IF(C49="No corriente",PATRIMONIO!$B$30,""))</f>
        <v/>
      </c>
      <c r="AG49" s="32" t="str">
        <f>IF(C49="Corriente",PATRIMONIO!$B$17,IF(C49="No corriente",PATRIMONIO!$B$31,""))</f>
        <v/>
      </c>
      <c r="AH49" s="45" t="str">
        <f>IF(C49="Corriente",PATRIMONIO!$B$18,IF(C49="No corriente",PATRIMONIO!$B$32,""))</f>
        <v/>
      </c>
      <c r="AI49" s="32" t="str">
        <f>IF(PASIVOS!C49="Corriente",PATRIMONIO!$E$8,IF(PASIVOS!C49="No corriente",PATRIMONIO!$E$17,""))</f>
        <v/>
      </c>
      <c r="AJ49" s="32" t="str">
        <f>IF(PASIVOS!C49="Corriente",PATRIMONIO!$E$9,IF(PASIVOS!C49="No corriente",PATRIMONIO!$E$18,""))</f>
        <v/>
      </c>
      <c r="AK49" s="32" t="str">
        <f>IF(PASIVOS!C49="Corriente",PATRIMONIO!$E$10,IF(PASIVOS!C49="No corriente",PATRIMONIO!$E$19,""))</f>
        <v/>
      </c>
      <c r="AL49" s="32" t="str">
        <f>IF(PASIVOS!C49="Corriente",PATRIMONIO!$E$11,IF(PASIVOS!C49="No corriente",PATRIMONIO!$E$20,""))</f>
        <v/>
      </c>
      <c r="AM49" s="45" t="str">
        <f>IF(PASIVOS!C49="Corriente",PATRIMONIO!$E$12,IF(PASIVOS!C49="No corriente",PATRIMONIO!$E$21,""))</f>
        <v/>
      </c>
      <c r="AN49" s="32" t="str">
        <f>IF(PASIVOS!C49="Corriente",PATRIMONIO!$E$13,IF(PASIVOS!C49="No corriente",PATRIMONIO!$E$22,""))</f>
        <v/>
      </c>
      <c r="AO49" s="32" t="str">
        <f>IF(PASIVOS!C49="Corriente","",IF(PASIVOS!C49="No corriente",PATRIMONIO!$E$24,""))</f>
        <v/>
      </c>
      <c r="AP49" s="32"/>
    </row>
    <row r="50">
      <c r="A50" s="31"/>
      <c r="B50" s="54"/>
      <c r="C50" s="55"/>
      <c r="D50" s="55"/>
      <c r="E50" s="56"/>
      <c r="F50" s="57"/>
      <c r="N50" s="31"/>
      <c r="O50" s="31"/>
      <c r="P50" s="31"/>
      <c r="Q50" s="31"/>
      <c r="R50" s="31"/>
      <c r="S50" s="31"/>
      <c r="T50" s="31"/>
      <c r="U50" s="44" t="str">
        <f>IFERROR(IF(F50&gt;0,VLOOKUP(W50,'TASA DE CAMBIO'!A:B,2,0),""),"")</f>
        <v/>
      </c>
      <c r="V50" s="50" t="str">
        <f t="shared" si="1"/>
        <v/>
      </c>
      <c r="W50" s="45" t="str">
        <f>IF(F50&gt;0,CONCATENATE(E50,PATRIMONIO!$C$2),"")</f>
        <v/>
      </c>
      <c r="X50" s="32" t="str">
        <f>IF(C50="Corriente",PATRIMONIO!$B$8,IF(C50="No corriente",PATRIMONIO!$B$22,""))</f>
        <v/>
      </c>
      <c r="Y50" s="32" t="str">
        <f>IF(C50="Corriente",PATRIMONIO!$B$9,IF(C50="No corriente",PATRIMONIO!$B$23,""))</f>
        <v/>
      </c>
      <c r="Z50" s="32" t="str">
        <f>IF(C50="Corriente",PATRIMONIO!$B$10,IF(C50="No corriente",PATRIMONIO!$B$24,""))</f>
        <v/>
      </c>
      <c r="AA50" s="32" t="str">
        <f>IF(C50="Corriente",PATRIMONIO!$B$11,IF(C50="No corriente",PATRIMONIO!$B$25,""))</f>
        <v/>
      </c>
      <c r="AB50" s="32" t="str">
        <f>IF(C50="Corriente",PATRIMONIO!$B$12,IF(C50="No corriente",PATRIMONIO!$B$26,""))</f>
        <v/>
      </c>
      <c r="AC50" s="32" t="str">
        <f>IF(C50="Corriente",PATRIMONIO!$B$13,IF(C50="No corriente",PATRIMONIO!$B$27,""))</f>
        <v/>
      </c>
      <c r="AD50" s="32" t="str">
        <f>IF(C50="Corriente",PATRIMONIO!$B$14,IF(C50="No corriente",PATRIMONIO!$B$28,""))</f>
        <v/>
      </c>
      <c r="AE50" s="32" t="str">
        <f>IF(C50="Corriente",PATRIMONIO!$B$15,IF(C50="No corriente",PATRIMONIO!$B$29,""))</f>
        <v/>
      </c>
      <c r="AF50" s="32" t="str">
        <f>IF(C50="Corriente",PATRIMONIO!$B$16,IF(C50="No corriente",PATRIMONIO!$B$30,""))</f>
        <v/>
      </c>
      <c r="AG50" s="32" t="str">
        <f>IF(C50="Corriente",PATRIMONIO!$B$17,IF(C50="No corriente",PATRIMONIO!$B$31,""))</f>
        <v/>
      </c>
      <c r="AH50" s="45" t="str">
        <f>IF(C50="Corriente",PATRIMONIO!$B$18,IF(C50="No corriente",PATRIMONIO!$B$32,""))</f>
        <v/>
      </c>
      <c r="AI50" s="32" t="str">
        <f>IF(PASIVOS!C50="Corriente",PATRIMONIO!$E$8,IF(PASIVOS!C50="No corriente",PATRIMONIO!$E$17,""))</f>
        <v/>
      </c>
      <c r="AJ50" s="32" t="str">
        <f>IF(PASIVOS!C50="Corriente",PATRIMONIO!$E$9,IF(PASIVOS!C50="No corriente",PATRIMONIO!$E$18,""))</f>
        <v/>
      </c>
      <c r="AK50" s="32" t="str">
        <f>IF(PASIVOS!C50="Corriente",PATRIMONIO!$E$10,IF(PASIVOS!C50="No corriente",PATRIMONIO!$E$19,""))</f>
        <v/>
      </c>
      <c r="AL50" s="32" t="str">
        <f>IF(PASIVOS!C50="Corriente",PATRIMONIO!$E$11,IF(PASIVOS!C50="No corriente",PATRIMONIO!$E$20,""))</f>
        <v/>
      </c>
      <c r="AM50" s="45" t="str">
        <f>IF(PASIVOS!C50="Corriente",PATRIMONIO!$E$12,IF(PASIVOS!C50="No corriente",PATRIMONIO!$E$21,""))</f>
        <v/>
      </c>
      <c r="AN50" s="32" t="str">
        <f>IF(PASIVOS!C50="Corriente",PATRIMONIO!$E$13,IF(PASIVOS!C50="No corriente",PATRIMONIO!$E$22,""))</f>
        <v/>
      </c>
      <c r="AO50" s="32" t="str">
        <f>IF(PASIVOS!C50="Corriente","",IF(PASIVOS!C50="No corriente",PATRIMONIO!$E$24,""))</f>
        <v/>
      </c>
      <c r="AP50" s="32"/>
    </row>
    <row r="51">
      <c r="A51" s="31"/>
      <c r="B51" s="31"/>
      <c r="C51" s="31"/>
      <c r="D51" s="31"/>
      <c r="E51" s="31"/>
      <c r="F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</row>
    <row r="52">
      <c r="A52" s="31"/>
      <c r="B52" s="31"/>
      <c r="C52" s="31"/>
      <c r="D52" s="31"/>
      <c r="E52" s="31"/>
      <c r="F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</row>
    <row r="53">
      <c r="A53" s="31"/>
      <c r="B53" s="31"/>
      <c r="C53" s="31"/>
      <c r="D53" s="31"/>
      <c r="E53" s="31"/>
      <c r="F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</row>
    <row r="54">
      <c r="A54" s="31"/>
      <c r="B54" s="31"/>
      <c r="C54" s="31"/>
      <c r="D54" s="31"/>
      <c r="E54" s="31"/>
      <c r="F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</row>
    <row r="55">
      <c r="A55" s="31"/>
      <c r="B55" s="31"/>
      <c r="C55" s="31"/>
      <c r="D55" s="31"/>
      <c r="E55" s="31"/>
      <c r="F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</row>
    <row r="56">
      <c r="A56" s="31"/>
      <c r="B56" s="31"/>
      <c r="C56" s="31"/>
      <c r="D56" s="31"/>
      <c r="E56" s="31"/>
      <c r="F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</row>
    <row r="57">
      <c r="A57" s="31"/>
      <c r="B57" s="31"/>
      <c r="C57" s="31"/>
      <c r="D57" s="31"/>
      <c r="E57" s="31"/>
      <c r="F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</row>
    <row r="58">
      <c r="A58" s="31"/>
      <c r="B58" s="31"/>
      <c r="C58" s="31"/>
      <c r="D58" s="31"/>
      <c r="E58" s="31"/>
      <c r="F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</row>
    <row r="59">
      <c r="A59" s="31"/>
      <c r="B59" s="31"/>
      <c r="C59" s="31"/>
      <c r="D59" s="31"/>
      <c r="E59" s="31"/>
      <c r="F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</row>
    <row r="60">
      <c r="A60" s="31"/>
      <c r="B60" s="31"/>
      <c r="C60" s="31"/>
      <c r="D60" s="31"/>
      <c r="E60" s="31"/>
      <c r="F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</row>
    <row r="61">
      <c r="A61" s="31"/>
      <c r="B61" s="31"/>
      <c r="C61" s="31"/>
      <c r="D61" s="31"/>
      <c r="E61" s="31"/>
      <c r="F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</row>
    <row r="62">
      <c r="A62" s="31"/>
      <c r="B62" s="31"/>
      <c r="C62" s="31"/>
      <c r="D62" s="31"/>
      <c r="E62" s="31"/>
      <c r="F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</row>
    <row r="63">
      <c r="A63" s="31"/>
      <c r="B63" s="31"/>
      <c r="C63" s="31"/>
      <c r="D63" s="31"/>
      <c r="E63" s="31"/>
      <c r="F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</row>
    <row r="64">
      <c r="A64" s="31"/>
      <c r="B64" s="31"/>
      <c r="C64" s="31"/>
      <c r="D64" s="31"/>
      <c r="E64" s="31"/>
      <c r="F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</row>
    <row r="65">
      <c r="A65" s="31"/>
      <c r="B65" s="31"/>
      <c r="C65" s="31"/>
      <c r="D65" s="31"/>
      <c r="E65" s="31"/>
      <c r="F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</row>
    <row r="66">
      <c r="A66" s="31"/>
      <c r="B66" s="31"/>
      <c r="C66" s="31"/>
      <c r="D66" s="31"/>
      <c r="E66" s="31"/>
      <c r="F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</row>
    <row r="67">
      <c r="A67" s="31"/>
      <c r="B67" s="31"/>
      <c r="C67" s="31"/>
      <c r="D67" s="31"/>
      <c r="E67" s="31"/>
      <c r="F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</row>
    <row r="68">
      <c r="A68" s="31"/>
      <c r="B68" s="31"/>
      <c r="C68" s="31"/>
      <c r="D68" s="31"/>
      <c r="E68" s="31"/>
      <c r="F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</row>
    <row r="69">
      <c r="A69" s="31"/>
      <c r="B69" s="31"/>
      <c r="C69" s="31"/>
      <c r="D69" s="31"/>
      <c r="E69" s="31"/>
      <c r="F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</row>
    <row r="70">
      <c r="A70" s="31"/>
      <c r="B70" s="31"/>
      <c r="C70" s="31"/>
      <c r="D70" s="31"/>
      <c r="E70" s="31"/>
      <c r="F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</row>
    <row r="71">
      <c r="A71" s="31"/>
      <c r="B71" s="31"/>
      <c r="C71" s="31"/>
      <c r="D71" s="31"/>
      <c r="E71" s="31"/>
      <c r="F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</row>
    <row r="72">
      <c r="A72" s="31"/>
      <c r="B72" s="31"/>
      <c r="C72" s="31"/>
      <c r="D72" s="31"/>
      <c r="E72" s="31"/>
      <c r="F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</row>
    <row r="73">
      <c r="A73" s="31"/>
      <c r="B73" s="31"/>
      <c r="C73" s="31"/>
      <c r="D73" s="31"/>
      <c r="E73" s="31"/>
      <c r="F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</row>
    <row r="74">
      <c r="A74" s="31"/>
      <c r="B74" s="31"/>
      <c r="C74" s="31"/>
      <c r="D74" s="31"/>
      <c r="E74" s="31"/>
      <c r="F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</row>
    <row r="75">
      <c r="A75" s="31"/>
      <c r="B75" s="31"/>
      <c r="C75" s="31"/>
      <c r="D75" s="31"/>
      <c r="E75" s="31"/>
      <c r="F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</row>
    <row r="76">
      <c r="A76" s="31"/>
      <c r="B76" s="31"/>
      <c r="C76" s="31"/>
      <c r="D76" s="31"/>
      <c r="E76" s="31"/>
      <c r="F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</row>
    <row r="77">
      <c r="A77" s="31"/>
      <c r="B77" s="31"/>
      <c r="C77" s="31"/>
      <c r="D77" s="31"/>
      <c r="E77" s="31"/>
      <c r="F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</row>
    <row r="78">
      <c r="A78" s="31"/>
      <c r="B78" s="31"/>
      <c r="C78" s="31"/>
      <c r="D78" s="31"/>
      <c r="E78" s="31"/>
      <c r="F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</row>
    <row r="79">
      <c r="A79" s="31"/>
      <c r="B79" s="31"/>
      <c r="C79" s="31"/>
      <c r="D79" s="31"/>
      <c r="E79" s="31"/>
      <c r="F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</row>
    <row r="80">
      <c r="A80" s="31"/>
      <c r="B80" s="31"/>
      <c r="C80" s="31"/>
      <c r="D80" s="31"/>
      <c r="E80" s="31"/>
      <c r="F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</row>
    <row r="81">
      <c r="A81" s="31"/>
      <c r="B81" s="31"/>
      <c r="C81" s="31"/>
      <c r="D81" s="31"/>
      <c r="E81" s="31"/>
      <c r="F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</row>
    <row r="82">
      <c r="A82" s="31"/>
      <c r="B82" s="31"/>
      <c r="C82" s="31"/>
      <c r="D82" s="31"/>
      <c r="E82" s="31"/>
      <c r="F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</row>
    <row r="83">
      <c r="A83" s="31"/>
      <c r="B83" s="31"/>
      <c r="C83" s="31"/>
      <c r="D83" s="31"/>
      <c r="E83" s="31"/>
      <c r="F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</row>
    <row r="84">
      <c r="A84" s="31"/>
      <c r="B84" s="31"/>
      <c r="C84" s="31"/>
      <c r="D84" s="31"/>
      <c r="E84" s="31"/>
      <c r="F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</row>
    <row r="85">
      <c r="A85" s="31"/>
      <c r="B85" s="31"/>
      <c r="C85" s="31"/>
      <c r="D85" s="31"/>
      <c r="E85" s="31"/>
      <c r="F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</row>
    <row r="86">
      <c r="A86" s="31"/>
      <c r="B86" s="31"/>
      <c r="C86" s="31"/>
      <c r="D86" s="31"/>
      <c r="E86" s="31"/>
      <c r="F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</row>
    <row r="87">
      <c r="A87" s="31"/>
      <c r="B87" s="31"/>
      <c r="C87" s="31"/>
      <c r="D87" s="31"/>
      <c r="E87" s="31"/>
      <c r="F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</row>
    <row r="88">
      <c r="A88" s="31"/>
      <c r="B88" s="31"/>
      <c r="C88" s="31"/>
      <c r="D88" s="31"/>
      <c r="E88" s="31"/>
      <c r="F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</row>
    <row r="89">
      <c r="A89" s="31"/>
      <c r="B89" s="31"/>
      <c r="C89" s="31"/>
      <c r="D89" s="31"/>
      <c r="E89" s="31"/>
      <c r="F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</row>
    <row r="90">
      <c r="A90" s="31"/>
      <c r="B90" s="31"/>
      <c r="C90" s="31"/>
      <c r="D90" s="31"/>
      <c r="E90" s="31"/>
      <c r="F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</row>
    <row r="91">
      <c r="A91" s="31"/>
      <c r="B91" s="31"/>
      <c r="C91" s="31"/>
      <c r="D91" s="31"/>
      <c r="E91" s="31"/>
      <c r="F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</row>
    <row r="92">
      <c r="A92" s="31"/>
      <c r="B92" s="31"/>
      <c r="C92" s="31"/>
      <c r="D92" s="31"/>
      <c r="E92" s="31"/>
      <c r="F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</row>
    <row r="93">
      <c r="A93" s="31"/>
      <c r="B93" s="31"/>
      <c r="C93" s="31"/>
      <c r="D93" s="31"/>
      <c r="E93" s="31"/>
      <c r="F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</row>
    <row r="94">
      <c r="A94" s="31"/>
      <c r="B94" s="31"/>
      <c r="C94" s="31"/>
      <c r="D94" s="31"/>
      <c r="E94" s="31"/>
      <c r="F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</row>
    <row r="95">
      <c r="A95" s="31"/>
      <c r="B95" s="31"/>
      <c r="C95" s="31"/>
      <c r="D95" s="31"/>
      <c r="E95" s="31"/>
      <c r="F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</row>
    <row r="96">
      <c r="A96" s="31"/>
      <c r="B96" s="31"/>
      <c r="C96" s="31"/>
      <c r="D96" s="31"/>
      <c r="E96" s="31"/>
      <c r="F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</row>
    <row r="97">
      <c r="A97" s="31"/>
      <c r="B97" s="31"/>
      <c r="C97" s="31"/>
      <c r="D97" s="31"/>
      <c r="E97" s="31"/>
      <c r="F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</row>
    <row r="98">
      <c r="A98" s="31"/>
      <c r="B98" s="31"/>
      <c r="C98" s="31"/>
      <c r="D98" s="31"/>
      <c r="E98" s="31"/>
      <c r="F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</row>
    <row r="99">
      <c r="A99" s="31"/>
      <c r="B99" s="31"/>
      <c r="C99" s="31"/>
      <c r="D99" s="31"/>
      <c r="E99" s="31"/>
      <c r="F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</row>
    <row r="100">
      <c r="A100" s="31"/>
      <c r="B100" s="31"/>
      <c r="C100" s="31"/>
      <c r="D100" s="31"/>
      <c r="E100" s="31"/>
      <c r="F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</row>
    <row r="101">
      <c r="A101" s="31"/>
      <c r="B101" s="31"/>
      <c r="C101" s="31"/>
      <c r="D101" s="31"/>
      <c r="E101" s="31"/>
      <c r="F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</row>
    <row r="102">
      <c r="A102" s="31"/>
      <c r="B102" s="31"/>
      <c r="C102" s="31"/>
      <c r="D102" s="31"/>
      <c r="E102" s="31"/>
      <c r="F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</row>
    <row r="103">
      <c r="A103" s="31"/>
      <c r="B103" s="31"/>
      <c r="C103" s="31"/>
      <c r="D103" s="31"/>
      <c r="E103" s="31"/>
      <c r="F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</row>
    <row r="104">
      <c r="A104" s="31"/>
      <c r="B104" s="31"/>
      <c r="C104" s="31"/>
      <c r="D104" s="31"/>
      <c r="E104" s="31"/>
      <c r="F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</row>
    <row r="105">
      <c r="A105" s="31"/>
      <c r="B105" s="31"/>
      <c r="C105" s="31"/>
      <c r="D105" s="31"/>
      <c r="E105" s="31"/>
      <c r="F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</row>
    <row r="106">
      <c r="A106" s="31"/>
      <c r="B106" s="31"/>
      <c r="C106" s="31"/>
      <c r="D106" s="31"/>
      <c r="E106" s="31"/>
      <c r="F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>
      <c r="A107" s="31"/>
      <c r="B107" s="31"/>
      <c r="C107" s="31"/>
      <c r="D107" s="31"/>
      <c r="E107" s="31"/>
      <c r="F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</row>
    <row r="108">
      <c r="A108" s="31"/>
      <c r="B108" s="31"/>
      <c r="C108" s="31"/>
      <c r="D108" s="31"/>
      <c r="E108" s="31"/>
      <c r="F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</row>
    <row r="109">
      <c r="A109" s="31"/>
      <c r="B109" s="31"/>
      <c r="C109" s="31"/>
      <c r="D109" s="31"/>
      <c r="E109" s="31"/>
      <c r="F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</row>
    <row r="110">
      <c r="A110" s="31"/>
      <c r="B110" s="31"/>
      <c r="C110" s="31"/>
      <c r="D110" s="31"/>
      <c r="E110" s="31"/>
      <c r="F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</row>
    <row r="111">
      <c r="A111" s="31"/>
      <c r="B111" s="31"/>
      <c r="C111" s="31"/>
      <c r="D111" s="31"/>
      <c r="E111" s="31"/>
      <c r="F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</row>
    <row r="112">
      <c r="A112" s="31"/>
      <c r="B112" s="31"/>
      <c r="C112" s="31"/>
      <c r="D112" s="31"/>
      <c r="E112" s="31"/>
      <c r="F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</row>
    <row r="113">
      <c r="A113" s="31"/>
      <c r="B113" s="31"/>
      <c r="C113" s="31"/>
      <c r="D113" s="31"/>
      <c r="E113" s="31"/>
      <c r="F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</row>
    <row r="114">
      <c r="A114" s="31"/>
      <c r="B114" s="31"/>
      <c r="C114" s="31"/>
      <c r="D114" s="31"/>
      <c r="E114" s="31"/>
      <c r="F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</row>
    <row r="115">
      <c r="A115" s="31"/>
      <c r="B115" s="31"/>
      <c r="C115" s="31"/>
      <c r="D115" s="31"/>
      <c r="E115" s="31"/>
      <c r="F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</row>
    <row r="116">
      <c r="A116" s="31"/>
      <c r="B116" s="31"/>
      <c r="C116" s="31"/>
      <c r="D116" s="31"/>
      <c r="E116" s="31"/>
      <c r="F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</row>
    <row r="117">
      <c r="A117" s="31"/>
      <c r="B117" s="31"/>
      <c r="C117" s="31"/>
      <c r="D117" s="31"/>
      <c r="E117" s="31"/>
      <c r="F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</row>
    <row r="118">
      <c r="A118" s="31"/>
      <c r="B118" s="31"/>
      <c r="C118" s="31"/>
      <c r="D118" s="31"/>
      <c r="E118" s="31"/>
      <c r="F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</row>
    <row r="119">
      <c r="A119" s="31"/>
      <c r="B119" s="31"/>
      <c r="C119" s="31"/>
      <c r="D119" s="31"/>
      <c r="E119" s="31"/>
      <c r="F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</row>
    <row r="120">
      <c r="A120" s="31"/>
      <c r="B120" s="31"/>
      <c r="C120" s="31"/>
      <c r="D120" s="31"/>
      <c r="E120" s="31"/>
      <c r="F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</row>
    <row r="121">
      <c r="A121" s="31"/>
      <c r="B121" s="31"/>
      <c r="C121" s="31"/>
      <c r="D121" s="31"/>
      <c r="E121" s="31"/>
      <c r="F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</row>
    <row r="122">
      <c r="A122" s="31"/>
      <c r="B122" s="31"/>
      <c r="C122" s="31"/>
      <c r="D122" s="31"/>
      <c r="E122" s="31"/>
      <c r="F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</row>
    <row r="123">
      <c r="A123" s="31"/>
      <c r="B123" s="31"/>
      <c r="C123" s="31"/>
      <c r="D123" s="31"/>
      <c r="E123" s="31"/>
      <c r="F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</row>
    <row r="124">
      <c r="A124" s="31"/>
      <c r="B124" s="31"/>
      <c r="C124" s="31"/>
      <c r="D124" s="31"/>
      <c r="E124" s="31"/>
      <c r="F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</row>
    <row r="125">
      <c r="A125" s="31"/>
      <c r="B125" s="31"/>
      <c r="C125" s="31"/>
      <c r="D125" s="31"/>
      <c r="E125" s="31"/>
      <c r="F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</row>
    <row r="126">
      <c r="A126" s="31"/>
      <c r="B126" s="31"/>
      <c r="C126" s="31"/>
      <c r="D126" s="31"/>
      <c r="E126" s="31"/>
      <c r="F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</row>
    <row r="127">
      <c r="A127" s="31"/>
      <c r="B127" s="31"/>
      <c r="C127" s="31"/>
      <c r="D127" s="31"/>
      <c r="E127" s="31"/>
      <c r="F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</row>
    <row r="128">
      <c r="A128" s="31"/>
      <c r="B128" s="31"/>
      <c r="C128" s="31"/>
      <c r="D128" s="31"/>
      <c r="E128" s="31"/>
      <c r="F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</row>
    <row r="129">
      <c r="A129" s="31"/>
      <c r="B129" s="31"/>
      <c r="C129" s="31"/>
      <c r="D129" s="31"/>
      <c r="E129" s="31"/>
      <c r="F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</row>
    <row r="130">
      <c r="A130" s="31"/>
      <c r="B130" s="31"/>
      <c r="C130" s="31"/>
      <c r="D130" s="31"/>
      <c r="E130" s="31"/>
      <c r="F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</row>
    <row r="131">
      <c r="A131" s="31"/>
      <c r="B131" s="31"/>
      <c r="C131" s="31"/>
      <c r="D131" s="31"/>
      <c r="E131" s="31"/>
      <c r="F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</row>
    <row r="132">
      <c r="A132" s="31"/>
      <c r="B132" s="31"/>
      <c r="C132" s="31"/>
      <c r="D132" s="31"/>
      <c r="E132" s="31"/>
      <c r="F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</row>
    <row r="133">
      <c r="A133" s="31"/>
      <c r="B133" s="31"/>
      <c r="C133" s="31"/>
      <c r="D133" s="31"/>
      <c r="E133" s="31"/>
      <c r="F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</row>
    <row r="134">
      <c r="A134" s="31"/>
      <c r="B134" s="31"/>
      <c r="C134" s="31"/>
      <c r="D134" s="31"/>
      <c r="E134" s="31"/>
      <c r="F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</row>
    <row r="135">
      <c r="A135" s="31"/>
      <c r="B135" s="31"/>
      <c r="C135" s="31"/>
      <c r="D135" s="31"/>
      <c r="E135" s="31"/>
      <c r="F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</row>
    <row r="136">
      <c r="A136" s="31"/>
      <c r="B136" s="31"/>
      <c r="C136" s="31"/>
      <c r="D136" s="31"/>
      <c r="E136" s="31"/>
      <c r="F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</row>
    <row r="137">
      <c r="A137" s="31"/>
      <c r="B137" s="31"/>
      <c r="C137" s="31"/>
      <c r="D137" s="31"/>
      <c r="E137" s="31"/>
      <c r="F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</row>
    <row r="138">
      <c r="A138" s="31"/>
      <c r="B138" s="31"/>
      <c r="C138" s="31"/>
      <c r="D138" s="31"/>
      <c r="E138" s="31"/>
      <c r="F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</row>
    <row r="139">
      <c r="A139" s="31"/>
      <c r="B139" s="31"/>
      <c r="C139" s="31"/>
      <c r="D139" s="31"/>
      <c r="E139" s="31"/>
      <c r="F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</row>
    <row r="140">
      <c r="A140" s="31"/>
      <c r="B140" s="31"/>
      <c r="C140" s="31"/>
      <c r="D140" s="31"/>
      <c r="E140" s="31"/>
      <c r="F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</row>
    <row r="141">
      <c r="A141" s="31"/>
      <c r="B141" s="31"/>
      <c r="C141" s="31"/>
      <c r="D141" s="31"/>
      <c r="E141" s="31"/>
      <c r="F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</row>
    <row r="142">
      <c r="A142" s="31"/>
      <c r="B142" s="31"/>
      <c r="C142" s="31"/>
      <c r="D142" s="31"/>
      <c r="E142" s="31"/>
      <c r="F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</row>
    <row r="143">
      <c r="A143" s="31"/>
      <c r="B143" s="31"/>
      <c r="C143" s="31"/>
      <c r="D143" s="31"/>
      <c r="E143" s="31"/>
      <c r="F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</row>
    <row r="144">
      <c r="A144" s="31"/>
      <c r="B144" s="31"/>
      <c r="C144" s="31"/>
      <c r="D144" s="31"/>
      <c r="E144" s="31"/>
      <c r="F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</row>
    <row r="145">
      <c r="A145" s="31"/>
      <c r="B145" s="31"/>
      <c r="C145" s="31"/>
      <c r="D145" s="31"/>
      <c r="E145" s="31"/>
      <c r="F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</row>
    <row r="146">
      <c r="A146" s="31"/>
      <c r="B146" s="31"/>
      <c r="C146" s="31"/>
      <c r="D146" s="31"/>
      <c r="E146" s="31"/>
      <c r="F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</row>
    <row r="147">
      <c r="A147" s="31"/>
      <c r="B147" s="31"/>
      <c r="C147" s="31"/>
      <c r="D147" s="31"/>
      <c r="E147" s="31"/>
      <c r="F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</row>
    <row r="148">
      <c r="A148" s="31"/>
      <c r="B148" s="31"/>
      <c r="C148" s="31"/>
      <c r="D148" s="31"/>
      <c r="E148" s="31"/>
      <c r="F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</row>
    <row r="149">
      <c r="A149" s="31"/>
      <c r="B149" s="31"/>
      <c r="C149" s="31"/>
      <c r="D149" s="31"/>
      <c r="E149" s="31"/>
      <c r="F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</row>
    <row r="150">
      <c r="A150" s="31"/>
      <c r="B150" s="31"/>
      <c r="C150" s="31"/>
      <c r="D150" s="31"/>
      <c r="E150" s="31"/>
      <c r="F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</row>
    <row r="151">
      <c r="A151" s="31"/>
      <c r="B151" s="31"/>
      <c r="C151" s="31"/>
      <c r="D151" s="31"/>
      <c r="E151" s="31"/>
      <c r="F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</row>
    <row r="152">
      <c r="A152" s="31"/>
      <c r="B152" s="31"/>
      <c r="C152" s="31"/>
      <c r="D152" s="31"/>
      <c r="E152" s="31"/>
      <c r="F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</row>
    <row r="153">
      <c r="A153" s="31"/>
      <c r="B153" s="31"/>
      <c r="C153" s="31"/>
      <c r="D153" s="31"/>
      <c r="E153" s="31"/>
      <c r="F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</row>
    <row r="154">
      <c r="A154" s="31"/>
      <c r="B154" s="31"/>
      <c r="C154" s="31"/>
      <c r="D154" s="31"/>
      <c r="E154" s="31"/>
      <c r="F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</row>
    <row r="155">
      <c r="A155" s="31"/>
      <c r="B155" s="31"/>
      <c r="C155" s="31"/>
      <c r="D155" s="31"/>
      <c r="E155" s="31"/>
      <c r="F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</row>
    <row r="156">
      <c r="A156" s="31"/>
      <c r="B156" s="31"/>
      <c r="C156" s="31"/>
      <c r="D156" s="31"/>
      <c r="E156" s="31"/>
      <c r="F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</row>
    <row r="157">
      <c r="A157" s="31"/>
      <c r="B157" s="31"/>
      <c r="C157" s="31"/>
      <c r="D157" s="31"/>
      <c r="E157" s="31"/>
      <c r="F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</row>
    <row r="158">
      <c r="A158" s="31"/>
      <c r="B158" s="31"/>
      <c r="C158" s="31"/>
      <c r="D158" s="31"/>
      <c r="E158" s="31"/>
      <c r="F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</row>
    <row r="159">
      <c r="A159" s="31"/>
      <c r="B159" s="31"/>
      <c r="C159" s="31"/>
      <c r="D159" s="31"/>
      <c r="E159" s="31"/>
      <c r="F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</row>
    <row r="160">
      <c r="A160" s="31"/>
      <c r="B160" s="31"/>
      <c r="C160" s="31"/>
      <c r="D160" s="31"/>
      <c r="E160" s="31"/>
      <c r="F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</row>
    <row r="161">
      <c r="A161" s="31"/>
      <c r="B161" s="31"/>
      <c r="C161" s="31"/>
      <c r="D161" s="31"/>
      <c r="E161" s="31"/>
      <c r="F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</row>
    <row r="162">
      <c r="A162" s="31"/>
      <c r="B162" s="31"/>
      <c r="C162" s="31"/>
      <c r="D162" s="31"/>
      <c r="E162" s="31"/>
      <c r="F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</row>
    <row r="163">
      <c r="A163" s="31"/>
      <c r="B163" s="31"/>
      <c r="C163" s="31"/>
      <c r="D163" s="31"/>
      <c r="E163" s="31"/>
      <c r="F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</row>
    <row r="164">
      <c r="A164" s="31"/>
      <c r="B164" s="31"/>
      <c r="C164" s="31"/>
      <c r="D164" s="31"/>
      <c r="E164" s="31"/>
      <c r="F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</row>
    <row r="165">
      <c r="A165" s="31"/>
      <c r="B165" s="31"/>
      <c r="C165" s="31"/>
      <c r="D165" s="31"/>
      <c r="E165" s="31"/>
      <c r="F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</row>
    <row r="166">
      <c r="A166" s="31"/>
      <c r="B166" s="31"/>
      <c r="C166" s="31"/>
      <c r="D166" s="31"/>
      <c r="E166" s="31"/>
      <c r="F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</row>
    <row r="167">
      <c r="A167" s="31"/>
      <c r="B167" s="31"/>
      <c r="C167" s="31"/>
      <c r="D167" s="31"/>
      <c r="E167" s="31"/>
      <c r="F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</row>
    <row r="168">
      <c r="A168" s="31"/>
      <c r="B168" s="31"/>
      <c r="C168" s="31"/>
      <c r="D168" s="31"/>
      <c r="E168" s="31"/>
      <c r="F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</row>
    <row r="169">
      <c r="A169" s="31"/>
      <c r="B169" s="31"/>
      <c r="C169" s="31"/>
      <c r="D169" s="31"/>
      <c r="E169" s="31"/>
      <c r="F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</row>
    <row r="170">
      <c r="A170" s="31"/>
      <c r="B170" s="31"/>
      <c r="C170" s="31"/>
      <c r="D170" s="31"/>
      <c r="E170" s="31"/>
      <c r="F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</row>
    <row r="171">
      <c r="A171" s="31"/>
      <c r="B171" s="31"/>
      <c r="C171" s="31"/>
      <c r="D171" s="31"/>
      <c r="E171" s="31"/>
      <c r="F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</row>
    <row r="172">
      <c r="A172" s="31"/>
      <c r="B172" s="31"/>
      <c r="C172" s="31"/>
      <c r="D172" s="31"/>
      <c r="E172" s="31"/>
      <c r="F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</row>
    <row r="173">
      <c r="A173" s="31"/>
      <c r="B173" s="31"/>
      <c r="C173" s="31"/>
      <c r="D173" s="31"/>
      <c r="E173" s="31"/>
      <c r="F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</row>
    <row r="174">
      <c r="A174" s="31"/>
      <c r="B174" s="31"/>
      <c r="C174" s="31"/>
      <c r="D174" s="31"/>
      <c r="E174" s="31"/>
      <c r="F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</row>
    <row r="175">
      <c r="A175" s="31"/>
      <c r="B175" s="31"/>
      <c r="C175" s="31"/>
      <c r="D175" s="31"/>
      <c r="E175" s="31"/>
      <c r="F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</row>
    <row r="176">
      <c r="A176" s="31"/>
      <c r="B176" s="31"/>
      <c r="C176" s="31"/>
      <c r="D176" s="31"/>
      <c r="E176" s="31"/>
      <c r="F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</row>
    <row r="177">
      <c r="A177" s="31"/>
      <c r="B177" s="31"/>
      <c r="C177" s="31"/>
      <c r="D177" s="31"/>
      <c r="E177" s="31"/>
      <c r="F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</row>
    <row r="178">
      <c r="A178" s="31"/>
      <c r="B178" s="31"/>
      <c r="C178" s="31"/>
      <c r="D178" s="31"/>
      <c r="E178" s="31"/>
      <c r="F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</row>
    <row r="179">
      <c r="A179" s="31"/>
      <c r="B179" s="31"/>
      <c r="C179" s="31"/>
      <c r="D179" s="31"/>
      <c r="E179" s="31"/>
      <c r="F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</row>
    <row r="180">
      <c r="A180" s="31"/>
      <c r="B180" s="31"/>
      <c r="C180" s="31"/>
      <c r="D180" s="31"/>
      <c r="E180" s="31"/>
      <c r="F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</row>
    <row r="181">
      <c r="A181" s="31"/>
      <c r="B181" s="31"/>
      <c r="C181" s="31"/>
      <c r="D181" s="31"/>
      <c r="E181" s="31"/>
      <c r="F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</row>
    <row r="182">
      <c r="A182" s="31"/>
      <c r="B182" s="31"/>
      <c r="C182" s="31"/>
      <c r="D182" s="31"/>
      <c r="E182" s="31"/>
      <c r="F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</row>
    <row r="183">
      <c r="A183" s="31"/>
      <c r="B183" s="31"/>
      <c r="C183" s="31"/>
      <c r="D183" s="31"/>
      <c r="E183" s="31"/>
      <c r="F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</row>
    <row r="184">
      <c r="A184" s="31"/>
      <c r="B184" s="31"/>
      <c r="C184" s="31"/>
      <c r="D184" s="31"/>
      <c r="E184" s="31"/>
      <c r="F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</row>
    <row r="185">
      <c r="A185" s="31"/>
      <c r="B185" s="31"/>
      <c r="C185" s="31"/>
      <c r="D185" s="31"/>
      <c r="E185" s="31"/>
      <c r="F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</row>
    <row r="186">
      <c r="A186" s="31"/>
      <c r="B186" s="31"/>
      <c r="C186" s="31"/>
      <c r="D186" s="31"/>
      <c r="E186" s="31"/>
      <c r="F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</row>
    <row r="187">
      <c r="A187" s="31"/>
      <c r="B187" s="31"/>
      <c r="C187" s="31"/>
      <c r="D187" s="31"/>
      <c r="E187" s="31"/>
      <c r="F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</row>
    <row r="188">
      <c r="A188" s="31"/>
      <c r="B188" s="31"/>
      <c r="C188" s="31"/>
      <c r="D188" s="31"/>
      <c r="E188" s="31"/>
      <c r="F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</row>
    <row r="189">
      <c r="A189" s="31"/>
      <c r="B189" s="31"/>
      <c r="C189" s="31"/>
      <c r="D189" s="31"/>
      <c r="E189" s="31"/>
      <c r="F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</row>
    <row r="190">
      <c r="A190" s="31"/>
      <c r="B190" s="31"/>
      <c r="C190" s="31"/>
      <c r="D190" s="31"/>
      <c r="E190" s="31"/>
      <c r="F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</row>
    <row r="191">
      <c r="A191" s="31"/>
      <c r="B191" s="31"/>
      <c r="C191" s="31"/>
      <c r="D191" s="31"/>
      <c r="E191" s="31"/>
      <c r="F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</row>
    <row r="192">
      <c r="A192" s="31"/>
      <c r="B192" s="31"/>
      <c r="C192" s="31"/>
      <c r="D192" s="31"/>
      <c r="E192" s="31"/>
      <c r="F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</row>
    <row r="193">
      <c r="A193" s="31"/>
      <c r="B193" s="31"/>
      <c r="C193" s="31"/>
      <c r="D193" s="31"/>
      <c r="E193" s="31"/>
      <c r="F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</row>
    <row r="194">
      <c r="A194" s="31"/>
      <c r="B194" s="31"/>
      <c r="C194" s="31"/>
      <c r="D194" s="31"/>
      <c r="E194" s="31"/>
      <c r="F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</row>
    <row r="195">
      <c r="A195" s="31"/>
      <c r="B195" s="31"/>
      <c r="C195" s="31"/>
      <c r="D195" s="31"/>
      <c r="E195" s="31"/>
      <c r="F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</row>
    <row r="196">
      <c r="A196" s="31"/>
      <c r="B196" s="31"/>
      <c r="C196" s="31"/>
      <c r="D196" s="31"/>
      <c r="E196" s="31"/>
      <c r="F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</row>
    <row r="197">
      <c r="A197" s="31"/>
      <c r="B197" s="31"/>
      <c r="C197" s="31"/>
      <c r="D197" s="31"/>
      <c r="E197" s="31"/>
      <c r="F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</row>
    <row r="198">
      <c r="A198" s="31"/>
      <c r="B198" s="31"/>
      <c r="C198" s="31"/>
      <c r="D198" s="31"/>
      <c r="E198" s="31"/>
      <c r="F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</row>
    <row r="199">
      <c r="A199" s="31"/>
      <c r="B199" s="31"/>
      <c r="C199" s="31"/>
      <c r="D199" s="31"/>
      <c r="E199" s="31"/>
      <c r="F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</row>
    <row r="200">
      <c r="A200" s="31"/>
      <c r="B200" s="31"/>
      <c r="C200" s="31"/>
      <c r="D200" s="31"/>
      <c r="E200" s="31"/>
      <c r="F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</row>
    <row r="201">
      <c r="A201" s="31"/>
      <c r="B201" s="31"/>
      <c r="C201" s="31"/>
      <c r="D201" s="31"/>
      <c r="E201" s="31"/>
      <c r="F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</row>
    <row r="202">
      <c r="A202" s="31"/>
      <c r="B202" s="31"/>
      <c r="C202" s="31"/>
      <c r="D202" s="31"/>
      <c r="E202" s="31"/>
      <c r="F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</row>
    <row r="203">
      <c r="A203" s="31"/>
      <c r="B203" s="31"/>
      <c r="C203" s="31"/>
      <c r="D203" s="31"/>
      <c r="E203" s="31"/>
      <c r="F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</row>
    <row r="204">
      <c r="A204" s="31"/>
      <c r="B204" s="31"/>
      <c r="C204" s="31"/>
      <c r="D204" s="31"/>
      <c r="E204" s="31"/>
      <c r="F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</row>
    <row r="205">
      <c r="A205" s="31"/>
      <c r="B205" s="31"/>
      <c r="C205" s="31"/>
      <c r="D205" s="31"/>
      <c r="E205" s="31"/>
      <c r="F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</row>
    <row r="206">
      <c r="A206" s="31"/>
      <c r="B206" s="31"/>
      <c r="C206" s="31"/>
      <c r="D206" s="31"/>
      <c r="E206" s="31"/>
      <c r="F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</row>
    <row r="207">
      <c r="A207" s="31"/>
      <c r="B207" s="31"/>
      <c r="C207" s="31"/>
      <c r="D207" s="31"/>
      <c r="E207" s="31"/>
      <c r="F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</row>
    <row r="208">
      <c r="A208" s="31"/>
      <c r="B208" s="31"/>
      <c r="C208" s="31"/>
      <c r="D208" s="31"/>
      <c r="E208" s="31"/>
      <c r="F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</row>
    <row r="209">
      <c r="A209" s="31"/>
      <c r="B209" s="31"/>
      <c r="C209" s="31"/>
      <c r="D209" s="31"/>
      <c r="E209" s="31"/>
      <c r="F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</row>
    <row r="210">
      <c r="A210" s="31"/>
      <c r="B210" s="31"/>
      <c r="C210" s="31"/>
      <c r="D210" s="31"/>
      <c r="E210" s="31"/>
      <c r="F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</row>
    <row r="211">
      <c r="A211" s="31"/>
      <c r="B211" s="31"/>
      <c r="C211" s="31"/>
      <c r="D211" s="31"/>
      <c r="E211" s="31"/>
      <c r="F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</row>
    <row r="212">
      <c r="A212" s="31"/>
      <c r="B212" s="31"/>
      <c r="C212" s="31"/>
      <c r="D212" s="31"/>
      <c r="E212" s="31"/>
      <c r="F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</row>
    <row r="213">
      <c r="A213" s="31"/>
      <c r="B213" s="31"/>
      <c r="C213" s="31"/>
      <c r="D213" s="31"/>
      <c r="E213" s="31"/>
      <c r="F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</row>
    <row r="214">
      <c r="A214" s="31"/>
      <c r="B214" s="31"/>
      <c r="C214" s="31"/>
      <c r="D214" s="31"/>
      <c r="E214" s="31"/>
      <c r="F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</row>
    <row r="215">
      <c r="A215" s="31"/>
      <c r="B215" s="31"/>
      <c r="C215" s="31"/>
      <c r="D215" s="31"/>
      <c r="E215" s="31"/>
      <c r="F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</row>
    <row r="216">
      <c r="A216" s="31"/>
      <c r="B216" s="31"/>
      <c r="C216" s="31"/>
      <c r="D216" s="31"/>
      <c r="E216" s="31"/>
      <c r="F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</row>
    <row r="217">
      <c r="A217" s="31"/>
      <c r="B217" s="31"/>
      <c r="C217" s="31"/>
      <c r="D217" s="31"/>
      <c r="E217" s="31"/>
      <c r="F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</row>
    <row r="218">
      <c r="A218" s="31"/>
      <c r="B218" s="31"/>
      <c r="C218" s="31"/>
      <c r="D218" s="31"/>
      <c r="E218" s="31"/>
      <c r="F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</row>
    <row r="219">
      <c r="A219" s="31"/>
      <c r="B219" s="31"/>
      <c r="C219" s="31"/>
      <c r="D219" s="31"/>
      <c r="E219" s="31"/>
      <c r="F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</row>
    <row r="220">
      <c r="A220" s="31"/>
      <c r="B220" s="31"/>
      <c r="C220" s="31"/>
      <c r="D220" s="31"/>
      <c r="E220" s="31"/>
      <c r="F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</row>
    <row r="221">
      <c r="A221" s="31"/>
      <c r="B221" s="31"/>
      <c r="C221" s="31"/>
      <c r="D221" s="31"/>
      <c r="E221" s="31"/>
      <c r="F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</row>
    <row r="222">
      <c r="A222" s="31"/>
      <c r="B222" s="31"/>
      <c r="C222" s="31"/>
      <c r="D222" s="31"/>
      <c r="E222" s="31"/>
      <c r="F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</row>
    <row r="223">
      <c r="A223" s="31"/>
      <c r="B223" s="31"/>
      <c r="C223" s="31"/>
      <c r="D223" s="31"/>
      <c r="E223" s="31"/>
      <c r="F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</row>
    <row r="224">
      <c r="A224" s="31"/>
      <c r="B224" s="31"/>
      <c r="C224" s="31"/>
      <c r="D224" s="31"/>
      <c r="E224" s="31"/>
      <c r="F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</row>
    <row r="225">
      <c r="A225" s="31"/>
      <c r="B225" s="31"/>
      <c r="C225" s="31"/>
      <c r="D225" s="31"/>
      <c r="E225" s="31"/>
      <c r="F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</row>
    <row r="226">
      <c r="A226" s="31"/>
      <c r="B226" s="31"/>
      <c r="C226" s="31"/>
      <c r="D226" s="31"/>
      <c r="E226" s="31"/>
      <c r="F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</row>
    <row r="227">
      <c r="A227" s="31"/>
      <c r="B227" s="31"/>
      <c r="C227" s="31"/>
      <c r="D227" s="31"/>
      <c r="E227" s="31"/>
      <c r="F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</row>
    <row r="228">
      <c r="A228" s="31"/>
      <c r="B228" s="31"/>
      <c r="C228" s="31"/>
      <c r="D228" s="31"/>
      <c r="E228" s="31"/>
      <c r="F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</row>
    <row r="229">
      <c r="A229" s="31"/>
      <c r="B229" s="31"/>
      <c r="C229" s="31"/>
      <c r="D229" s="31"/>
      <c r="E229" s="31"/>
      <c r="F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</row>
    <row r="230">
      <c r="A230" s="31"/>
      <c r="B230" s="31"/>
      <c r="C230" s="31"/>
      <c r="D230" s="31"/>
      <c r="E230" s="31"/>
      <c r="F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</row>
    <row r="231">
      <c r="A231" s="31"/>
      <c r="B231" s="31"/>
      <c r="C231" s="31"/>
      <c r="D231" s="31"/>
      <c r="E231" s="31"/>
      <c r="F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</row>
    <row r="232">
      <c r="A232" s="31"/>
      <c r="B232" s="31"/>
      <c r="C232" s="31"/>
      <c r="D232" s="31"/>
      <c r="E232" s="31"/>
      <c r="F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</row>
    <row r="233">
      <c r="A233" s="31"/>
      <c r="B233" s="31"/>
      <c r="C233" s="31"/>
      <c r="D233" s="31"/>
      <c r="E233" s="31"/>
      <c r="F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</row>
    <row r="234">
      <c r="A234" s="31"/>
      <c r="B234" s="31"/>
      <c r="C234" s="31"/>
      <c r="D234" s="31"/>
      <c r="E234" s="31"/>
      <c r="F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</row>
    <row r="235">
      <c r="A235" s="31"/>
      <c r="B235" s="31"/>
      <c r="C235" s="31"/>
      <c r="D235" s="31"/>
      <c r="E235" s="31"/>
      <c r="F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</row>
    <row r="236">
      <c r="A236" s="31"/>
      <c r="B236" s="31"/>
      <c r="C236" s="31"/>
      <c r="D236" s="31"/>
      <c r="E236" s="31"/>
      <c r="F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</row>
    <row r="237">
      <c r="A237" s="31"/>
      <c r="B237" s="31"/>
      <c r="C237" s="31"/>
      <c r="D237" s="31"/>
      <c r="E237" s="31"/>
      <c r="F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</row>
    <row r="238">
      <c r="A238" s="31"/>
      <c r="B238" s="31"/>
      <c r="C238" s="31"/>
      <c r="D238" s="31"/>
      <c r="E238" s="31"/>
      <c r="F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</row>
    <row r="239">
      <c r="A239" s="31"/>
      <c r="B239" s="31"/>
      <c r="C239" s="31"/>
      <c r="D239" s="31"/>
      <c r="E239" s="31"/>
      <c r="F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</row>
    <row r="240">
      <c r="A240" s="31"/>
      <c r="B240" s="31"/>
      <c r="C240" s="31"/>
      <c r="D240" s="31"/>
      <c r="E240" s="31"/>
      <c r="F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</row>
    <row r="241">
      <c r="A241" s="31"/>
      <c r="B241" s="31"/>
      <c r="C241" s="31"/>
      <c r="D241" s="31"/>
      <c r="E241" s="31"/>
      <c r="F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</row>
    <row r="242">
      <c r="A242" s="31"/>
      <c r="B242" s="31"/>
      <c r="C242" s="31"/>
      <c r="D242" s="31"/>
      <c r="E242" s="31"/>
      <c r="F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</row>
    <row r="243">
      <c r="A243" s="31"/>
      <c r="B243" s="31"/>
      <c r="C243" s="31"/>
      <c r="D243" s="31"/>
      <c r="E243" s="31"/>
      <c r="F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</row>
    <row r="244">
      <c r="A244" s="31"/>
      <c r="B244" s="31"/>
      <c r="C244" s="31"/>
      <c r="D244" s="31"/>
      <c r="E244" s="31"/>
      <c r="F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</row>
    <row r="245">
      <c r="A245" s="31"/>
      <c r="B245" s="31"/>
      <c r="C245" s="31"/>
      <c r="D245" s="31"/>
      <c r="E245" s="31"/>
      <c r="F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</row>
    <row r="246">
      <c r="A246" s="31"/>
      <c r="B246" s="31"/>
      <c r="C246" s="31"/>
      <c r="D246" s="31"/>
      <c r="E246" s="31"/>
      <c r="F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</row>
    <row r="247">
      <c r="A247" s="31"/>
      <c r="B247" s="31"/>
      <c r="C247" s="31"/>
      <c r="D247" s="31"/>
      <c r="E247" s="31"/>
      <c r="F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</row>
    <row r="248">
      <c r="A248" s="31"/>
      <c r="B248" s="31"/>
      <c r="C248" s="31"/>
      <c r="D248" s="31"/>
      <c r="E248" s="31"/>
      <c r="F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</row>
    <row r="249">
      <c r="A249" s="31"/>
      <c r="B249" s="31"/>
      <c r="C249" s="31"/>
      <c r="D249" s="31"/>
      <c r="E249" s="31"/>
      <c r="F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</row>
    <row r="250">
      <c r="A250" s="31"/>
      <c r="B250" s="31"/>
      <c r="C250" s="31"/>
      <c r="D250" s="31"/>
      <c r="E250" s="31"/>
      <c r="F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</row>
    <row r="251">
      <c r="A251" s="31"/>
      <c r="B251" s="31"/>
      <c r="C251" s="31"/>
      <c r="D251" s="31"/>
      <c r="E251" s="31"/>
      <c r="F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</row>
    <row r="252">
      <c r="A252" s="31"/>
      <c r="B252" s="31"/>
      <c r="C252" s="31"/>
      <c r="D252" s="31"/>
      <c r="E252" s="31"/>
      <c r="F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</row>
    <row r="253">
      <c r="A253" s="31"/>
      <c r="B253" s="31"/>
      <c r="C253" s="31"/>
      <c r="D253" s="31"/>
      <c r="E253" s="31"/>
      <c r="F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</row>
    <row r="254">
      <c r="A254" s="31"/>
      <c r="B254" s="31"/>
      <c r="C254" s="31"/>
      <c r="D254" s="31"/>
      <c r="E254" s="31"/>
      <c r="F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</row>
    <row r="255">
      <c r="A255" s="31"/>
      <c r="B255" s="31"/>
      <c r="C255" s="31"/>
      <c r="D255" s="31"/>
      <c r="E255" s="31"/>
      <c r="F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</row>
    <row r="256">
      <c r="A256" s="31"/>
      <c r="B256" s="31"/>
      <c r="C256" s="31"/>
      <c r="D256" s="31"/>
      <c r="E256" s="31"/>
      <c r="F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</row>
    <row r="257">
      <c r="A257" s="31"/>
      <c r="B257" s="31"/>
      <c r="C257" s="31"/>
      <c r="D257" s="31"/>
      <c r="E257" s="31"/>
      <c r="F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</row>
    <row r="258">
      <c r="A258" s="31"/>
      <c r="B258" s="31"/>
      <c r="C258" s="31"/>
      <c r="D258" s="31"/>
      <c r="E258" s="31"/>
      <c r="F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</row>
    <row r="259">
      <c r="A259" s="31"/>
      <c r="B259" s="31"/>
      <c r="C259" s="31"/>
      <c r="D259" s="31"/>
      <c r="E259" s="31"/>
      <c r="F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</row>
    <row r="260">
      <c r="A260" s="31"/>
      <c r="B260" s="31"/>
      <c r="C260" s="31"/>
      <c r="D260" s="31"/>
      <c r="E260" s="31"/>
      <c r="F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</row>
    <row r="261">
      <c r="A261" s="31"/>
      <c r="B261" s="31"/>
      <c r="C261" s="31"/>
      <c r="D261" s="31"/>
      <c r="E261" s="31"/>
      <c r="F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</row>
    <row r="262">
      <c r="A262" s="31"/>
      <c r="B262" s="31"/>
      <c r="C262" s="31"/>
      <c r="D262" s="31"/>
      <c r="E262" s="31"/>
      <c r="F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</row>
    <row r="263">
      <c r="A263" s="31"/>
      <c r="B263" s="31"/>
      <c r="C263" s="31"/>
      <c r="D263" s="31"/>
      <c r="E263" s="31"/>
      <c r="F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</row>
    <row r="264">
      <c r="A264" s="31"/>
      <c r="B264" s="31"/>
      <c r="C264" s="31"/>
      <c r="D264" s="31"/>
      <c r="E264" s="31"/>
      <c r="F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</row>
    <row r="265">
      <c r="A265" s="31"/>
      <c r="B265" s="31"/>
      <c r="C265" s="31"/>
      <c r="D265" s="31"/>
      <c r="E265" s="31"/>
      <c r="F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</row>
    <row r="266">
      <c r="A266" s="31"/>
      <c r="B266" s="31"/>
      <c r="C266" s="31"/>
      <c r="D266" s="31"/>
      <c r="E266" s="31"/>
      <c r="F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</row>
    <row r="267">
      <c r="A267" s="31"/>
      <c r="B267" s="31"/>
      <c r="C267" s="31"/>
      <c r="D267" s="31"/>
      <c r="E267" s="31"/>
      <c r="F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</row>
    <row r="268">
      <c r="A268" s="31"/>
      <c r="B268" s="31"/>
      <c r="C268" s="31"/>
      <c r="D268" s="31"/>
      <c r="E268" s="31"/>
      <c r="F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</row>
    <row r="269">
      <c r="A269" s="31"/>
      <c r="B269" s="31"/>
      <c r="C269" s="31"/>
      <c r="D269" s="31"/>
      <c r="E269" s="31"/>
      <c r="F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</row>
    <row r="270">
      <c r="A270" s="31"/>
      <c r="B270" s="31"/>
      <c r="C270" s="31"/>
      <c r="D270" s="31"/>
      <c r="E270" s="31"/>
      <c r="F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</row>
    <row r="271">
      <c r="A271" s="31"/>
      <c r="B271" s="31"/>
      <c r="C271" s="31"/>
      <c r="D271" s="31"/>
      <c r="E271" s="31"/>
      <c r="F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</row>
    <row r="272">
      <c r="A272" s="31"/>
      <c r="B272" s="31"/>
      <c r="C272" s="31"/>
      <c r="D272" s="31"/>
      <c r="E272" s="31"/>
      <c r="F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</row>
    <row r="273">
      <c r="A273" s="31"/>
      <c r="B273" s="31"/>
      <c r="C273" s="31"/>
      <c r="D273" s="31"/>
      <c r="E273" s="31"/>
      <c r="F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</row>
    <row r="274">
      <c r="A274" s="31"/>
      <c r="B274" s="31"/>
      <c r="C274" s="31"/>
      <c r="D274" s="31"/>
      <c r="E274" s="31"/>
      <c r="F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</row>
    <row r="275">
      <c r="A275" s="31"/>
      <c r="B275" s="31"/>
      <c r="C275" s="31"/>
      <c r="D275" s="31"/>
      <c r="E275" s="31"/>
      <c r="F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</row>
    <row r="276">
      <c r="A276" s="31"/>
      <c r="B276" s="31"/>
      <c r="C276" s="31"/>
      <c r="D276" s="31"/>
      <c r="E276" s="31"/>
      <c r="F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</row>
    <row r="277">
      <c r="A277" s="31"/>
      <c r="B277" s="31"/>
      <c r="C277" s="31"/>
      <c r="D277" s="31"/>
      <c r="E277" s="31"/>
      <c r="F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</row>
    <row r="278">
      <c r="A278" s="31"/>
      <c r="B278" s="31"/>
      <c r="C278" s="31"/>
      <c r="D278" s="31"/>
      <c r="E278" s="31"/>
      <c r="F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</row>
    <row r="279">
      <c r="A279" s="31"/>
      <c r="B279" s="31"/>
      <c r="C279" s="31"/>
      <c r="D279" s="31"/>
      <c r="E279" s="31"/>
      <c r="F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</row>
    <row r="280">
      <c r="A280" s="31"/>
      <c r="B280" s="31"/>
      <c r="C280" s="31"/>
      <c r="D280" s="31"/>
      <c r="E280" s="31"/>
      <c r="F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</row>
    <row r="281">
      <c r="A281" s="31"/>
      <c r="B281" s="31"/>
      <c r="C281" s="31"/>
      <c r="D281" s="31"/>
      <c r="E281" s="31"/>
      <c r="F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</row>
    <row r="282">
      <c r="A282" s="31"/>
      <c r="B282" s="31"/>
      <c r="C282" s="31"/>
      <c r="D282" s="31"/>
      <c r="E282" s="31"/>
      <c r="F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</row>
    <row r="283">
      <c r="A283" s="31"/>
      <c r="B283" s="31"/>
      <c r="C283" s="31"/>
      <c r="D283" s="31"/>
      <c r="E283" s="31"/>
      <c r="F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</row>
    <row r="284">
      <c r="A284" s="31"/>
      <c r="B284" s="31"/>
      <c r="C284" s="31"/>
      <c r="D284" s="31"/>
      <c r="E284" s="31"/>
      <c r="F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</row>
    <row r="285">
      <c r="A285" s="31"/>
      <c r="B285" s="31"/>
      <c r="C285" s="31"/>
      <c r="D285" s="31"/>
      <c r="E285" s="31"/>
      <c r="F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</row>
    <row r="286">
      <c r="A286" s="31"/>
      <c r="B286" s="31"/>
      <c r="C286" s="31"/>
      <c r="D286" s="31"/>
      <c r="E286" s="31"/>
      <c r="F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</row>
    <row r="287">
      <c r="A287" s="31"/>
      <c r="B287" s="31"/>
      <c r="C287" s="31"/>
      <c r="D287" s="31"/>
      <c r="E287" s="31"/>
      <c r="F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</row>
    <row r="288">
      <c r="A288" s="31"/>
      <c r="B288" s="31"/>
      <c r="C288" s="31"/>
      <c r="D288" s="31"/>
      <c r="E288" s="31"/>
      <c r="F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</row>
    <row r="289">
      <c r="A289" s="31"/>
      <c r="B289" s="31"/>
      <c r="C289" s="31"/>
      <c r="D289" s="31"/>
      <c r="E289" s="31"/>
      <c r="F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</row>
    <row r="290">
      <c r="A290" s="31"/>
      <c r="B290" s="31"/>
      <c r="C290" s="31"/>
      <c r="D290" s="31"/>
      <c r="E290" s="31"/>
      <c r="F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</row>
    <row r="291">
      <c r="A291" s="31"/>
      <c r="B291" s="31"/>
      <c r="C291" s="31"/>
      <c r="D291" s="31"/>
      <c r="E291" s="31"/>
      <c r="F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</row>
    <row r="292">
      <c r="A292" s="31"/>
      <c r="B292" s="31"/>
      <c r="C292" s="31"/>
      <c r="D292" s="31"/>
      <c r="E292" s="31"/>
      <c r="F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</row>
    <row r="293">
      <c r="A293" s="31"/>
      <c r="B293" s="31"/>
      <c r="C293" s="31"/>
      <c r="D293" s="31"/>
      <c r="E293" s="31"/>
      <c r="F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</row>
    <row r="294">
      <c r="A294" s="31"/>
      <c r="B294" s="31"/>
      <c r="C294" s="31"/>
      <c r="D294" s="31"/>
      <c r="E294" s="31"/>
      <c r="F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</row>
    <row r="295">
      <c r="A295" s="31"/>
      <c r="B295" s="31"/>
      <c r="C295" s="31"/>
      <c r="D295" s="31"/>
      <c r="E295" s="31"/>
      <c r="F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</row>
    <row r="296">
      <c r="A296" s="31"/>
      <c r="B296" s="31"/>
      <c r="C296" s="31"/>
      <c r="D296" s="31"/>
      <c r="E296" s="31"/>
      <c r="F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</row>
    <row r="297">
      <c r="A297" s="31"/>
      <c r="B297" s="31"/>
      <c r="C297" s="31"/>
      <c r="D297" s="31"/>
      <c r="E297" s="31"/>
      <c r="F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</row>
    <row r="298">
      <c r="A298" s="31"/>
      <c r="B298" s="31"/>
      <c r="C298" s="31"/>
      <c r="D298" s="31"/>
      <c r="E298" s="31"/>
      <c r="F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</row>
    <row r="299">
      <c r="A299" s="31"/>
      <c r="B299" s="31"/>
      <c r="C299" s="31"/>
      <c r="D299" s="31"/>
      <c r="E299" s="31"/>
      <c r="F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</row>
    <row r="300">
      <c r="A300" s="31"/>
      <c r="B300" s="31"/>
      <c r="C300" s="31"/>
      <c r="D300" s="31"/>
      <c r="E300" s="31"/>
      <c r="F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</row>
    <row r="301">
      <c r="A301" s="31"/>
      <c r="B301" s="31"/>
      <c r="C301" s="31"/>
      <c r="D301" s="31"/>
      <c r="E301" s="31"/>
      <c r="F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</row>
    <row r="302">
      <c r="A302" s="31"/>
      <c r="B302" s="31"/>
      <c r="C302" s="31"/>
      <c r="D302" s="31"/>
      <c r="E302" s="31"/>
      <c r="F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</row>
    <row r="303">
      <c r="A303" s="31"/>
      <c r="B303" s="31"/>
      <c r="C303" s="31"/>
      <c r="D303" s="31"/>
      <c r="E303" s="31"/>
      <c r="F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</row>
    <row r="304">
      <c r="A304" s="31"/>
      <c r="B304" s="31"/>
      <c r="C304" s="31"/>
      <c r="D304" s="31"/>
      <c r="E304" s="31"/>
      <c r="F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</row>
    <row r="305">
      <c r="A305" s="31"/>
      <c r="B305" s="31"/>
      <c r="C305" s="31"/>
      <c r="D305" s="31"/>
      <c r="E305" s="31"/>
      <c r="F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</row>
    <row r="306">
      <c r="A306" s="31"/>
      <c r="B306" s="31"/>
      <c r="C306" s="31"/>
      <c r="D306" s="31"/>
      <c r="E306" s="31"/>
      <c r="F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</row>
    <row r="307">
      <c r="A307" s="31"/>
      <c r="B307" s="31"/>
      <c r="C307" s="31"/>
      <c r="D307" s="31"/>
      <c r="E307" s="31"/>
      <c r="F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</row>
    <row r="308">
      <c r="A308" s="31"/>
      <c r="B308" s="31"/>
      <c r="C308" s="31"/>
      <c r="D308" s="31"/>
      <c r="E308" s="31"/>
      <c r="F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</row>
    <row r="309">
      <c r="A309" s="31"/>
      <c r="B309" s="31"/>
      <c r="C309" s="31"/>
      <c r="D309" s="31"/>
      <c r="E309" s="31"/>
      <c r="F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</row>
    <row r="310">
      <c r="A310" s="31"/>
      <c r="B310" s="31"/>
      <c r="C310" s="31"/>
      <c r="D310" s="31"/>
      <c r="E310" s="31"/>
      <c r="F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</row>
    <row r="311">
      <c r="A311" s="31"/>
      <c r="B311" s="31"/>
      <c r="C311" s="31"/>
      <c r="D311" s="31"/>
      <c r="E311" s="31"/>
      <c r="F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</row>
    <row r="312">
      <c r="A312" s="31"/>
      <c r="B312" s="31"/>
      <c r="C312" s="31"/>
      <c r="D312" s="31"/>
      <c r="E312" s="31"/>
      <c r="F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</row>
    <row r="313">
      <c r="A313" s="31"/>
      <c r="B313" s="31"/>
      <c r="C313" s="31"/>
      <c r="D313" s="31"/>
      <c r="E313" s="31"/>
      <c r="F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</row>
    <row r="314">
      <c r="A314" s="31"/>
      <c r="B314" s="31"/>
      <c r="C314" s="31"/>
      <c r="D314" s="31"/>
      <c r="E314" s="31"/>
      <c r="F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</row>
    <row r="315">
      <c r="A315" s="31"/>
      <c r="B315" s="31"/>
      <c r="C315" s="31"/>
      <c r="D315" s="31"/>
      <c r="E315" s="31"/>
      <c r="F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</row>
    <row r="316">
      <c r="A316" s="31"/>
      <c r="B316" s="31"/>
      <c r="C316" s="31"/>
      <c r="D316" s="31"/>
      <c r="E316" s="31"/>
      <c r="F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</row>
    <row r="317">
      <c r="A317" s="31"/>
      <c r="B317" s="31"/>
      <c r="C317" s="31"/>
      <c r="D317" s="31"/>
      <c r="E317" s="31"/>
      <c r="F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</row>
    <row r="318">
      <c r="A318" s="31"/>
      <c r="B318" s="31"/>
      <c r="C318" s="31"/>
      <c r="D318" s="31"/>
      <c r="E318" s="31"/>
      <c r="F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</row>
    <row r="319">
      <c r="A319" s="31"/>
      <c r="B319" s="31"/>
      <c r="C319" s="31"/>
      <c r="D319" s="31"/>
      <c r="E319" s="31"/>
      <c r="F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</row>
    <row r="320">
      <c r="A320" s="31"/>
      <c r="B320" s="31"/>
      <c r="C320" s="31"/>
      <c r="D320" s="31"/>
      <c r="E320" s="31"/>
      <c r="F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</row>
    <row r="321">
      <c r="A321" s="31"/>
      <c r="B321" s="31"/>
      <c r="C321" s="31"/>
      <c r="D321" s="31"/>
      <c r="E321" s="31"/>
      <c r="F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</row>
    <row r="322">
      <c r="A322" s="31"/>
      <c r="B322" s="31"/>
      <c r="C322" s="31"/>
      <c r="D322" s="31"/>
      <c r="E322" s="31"/>
      <c r="F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</row>
    <row r="323">
      <c r="A323" s="31"/>
      <c r="B323" s="31"/>
      <c r="C323" s="31"/>
      <c r="D323" s="31"/>
      <c r="E323" s="31"/>
      <c r="F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</row>
    <row r="324">
      <c r="A324" s="31"/>
      <c r="B324" s="31"/>
      <c r="C324" s="31"/>
      <c r="D324" s="31"/>
      <c r="E324" s="31"/>
      <c r="F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</row>
    <row r="325">
      <c r="A325" s="31"/>
      <c r="B325" s="31"/>
      <c r="C325" s="31"/>
      <c r="D325" s="31"/>
      <c r="E325" s="31"/>
      <c r="F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</row>
    <row r="326">
      <c r="A326" s="31"/>
      <c r="B326" s="31"/>
      <c r="C326" s="31"/>
      <c r="D326" s="31"/>
      <c r="E326" s="31"/>
      <c r="F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</row>
    <row r="327">
      <c r="A327" s="31"/>
      <c r="B327" s="31"/>
      <c r="C327" s="31"/>
      <c r="D327" s="31"/>
      <c r="E327" s="31"/>
      <c r="F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</row>
    <row r="328">
      <c r="A328" s="31"/>
      <c r="B328" s="31"/>
      <c r="C328" s="31"/>
      <c r="D328" s="31"/>
      <c r="E328" s="31"/>
      <c r="F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</row>
    <row r="329">
      <c r="A329" s="31"/>
      <c r="B329" s="31"/>
      <c r="C329" s="31"/>
      <c r="D329" s="31"/>
      <c r="E329" s="31"/>
      <c r="F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</row>
    <row r="330">
      <c r="A330" s="31"/>
      <c r="B330" s="31"/>
      <c r="C330" s="31"/>
      <c r="D330" s="31"/>
      <c r="E330" s="31"/>
      <c r="F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</row>
    <row r="331">
      <c r="A331" s="31"/>
      <c r="B331" s="31"/>
      <c r="C331" s="31"/>
      <c r="D331" s="31"/>
      <c r="E331" s="31"/>
      <c r="F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</row>
    <row r="332">
      <c r="A332" s="31"/>
      <c r="B332" s="31"/>
      <c r="C332" s="31"/>
      <c r="D332" s="31"/>
      <c r="E332" s="31"/>
      <c r="F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</row>
    <row r="333">
      <c r="A333" s="31"/>
      <c r="B333" s="31"/>
      <c r="C333" s="31"/>
      <c r="D333" s="31"/>
      <c r="E333" s="31"/>
      <c r="F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</row>
    <row r="334">
      <c r="A334" s="31"/>
      <c r="B334" s="31"/>
      <c r="C334" s="31"/>
      <c r="D334" s="31"/>
      <c r="E334" s="31"/>
      <c r="F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</row>
    <row r="335">
      <c r="A335" s="31"/>
      <c r="B335" s="31"/>
      <c r="C335" s="31"/>
      <c r="D335" s="31"/>
      <c r="E335" s="31"/>
      <c r="F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</row>
    <row r="336">
      <c r="A336" s="31"/>
      <c r="B336" s="31"/>
      <c r="C336" s="31"/>
      <c r="D336" s="31"/>
      <c r="E336" s="31"/>
      <c r="F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</row>
    <row r="337">
      <c r="A337" s="31"/>
      <c r="B337" s="31"/>
      <c r="C337" s="31"/>
      <c r="D337" s="31"/>
      <c r="E337" s="31"/>
      <c r="F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</row>
    <row r="338">
      <c r="A338" s="31"/>
      <c r="B338" s="31"/>
      <c r="C338" s="31"/>
      <c r="D338" s="31"/>
      <c r="E338" s="31"/>
      <c r="F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</row>
    <row r="339">
      <c r="A339" s="31"/>
      <c r="B339" s="31"/>
      <c r="C339" s="31"/>
      <c r="D339" s="31"/>
      <c r="E339" s="31"/>
      <c r="F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</row>
    <row r="340">
      <c r="A340" s="31"/>
      <c r="B340" s="31"/>
      <c r="C340" s="31"/>
      <c r="D340" s="31"/>
      <c r="E340" s="31"/>
      <c r="F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</row>
    <row r="341">
      <c r="A341" s="31"/>
      <c r="B341" s="31"/>
      <c r="C341" s="31"/>
      <c r="D341" s="31"/>
      <c r="E341" s="31"/>
      <c r="F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</row>
    <row r="342">
      <c r="A342" s="31"/>
      <c r="B342" s="31"/>
      <c r="C342" s="31"/>
      <c r="D342" s="31"/>
      <c r="E342" s="31"/>
      <c r="F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</row>
    <row r="343">
      <c r="A343" s="31"/>
      <c r="B343" s="31"/>
      <c r="C343" s="31"/>
      <c r="D343" s="31"/>
      <c r="E343" s="31"/>
      <c r="F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</row>
    <row r="344">
      <c r="A344" s="31"/>
      <c r="B344" s="31"/>
      <c r="C344" s="31"/>
      <c r="D344" s="31"/>
      <c r="E344" s="31"/>
      <c r="F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</row>
    <row r="345">
      <c r="A345" s="31"/>
      <c r="B345" s="31"/>
      <c r="C345" s="31"/>
      <c r="D345" s="31"/>
      <c r="E345" s="31"/>
      <c r="F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</row>
    <row r="346">
      <c r="A346" s="31"/>
      <c r="B346" s="31"/>
      <c r="C346" s="31"/>
      <c r="D346" s="31"/>
      <c r="E346" s="31"/>
      <c r="F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</row>
    <row r="347">
      <c r="A347" s="31"/>
      <c r="B347" s="31"/>
      <c r="C347" s="31"/>
      <c r="D347" s="31"/>
      <c r="E347" s="31"/>
      <c r="F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</row>
    <row r="348">
      <c r="A348" s="31"/>
      <c r="B348" s="31"/>
      <c r="C348" s="31"/>
      <c r="D348" s="31"/>
      <c r="E348" s="31"/>
      <c r="F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</row>
    <row r="349">
      <c r="A349" s="31"/>
      <c r="B349" s="31"/>
      <c r="C349" s="31"/>
      <c r="D349" s="31"/>
      <c r="E349" s="31"/>
      <c r="F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</row>
    <row r="350">
      <c r="A350" s="31"/>
      <c r="B350" s="31"/>
      <c r="C350" s="31"/>
      <c r="D350" s="31"/>
      <c r="E350" s="31"/>
      <c r="F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</row>
    <row r="351">
      <c r="A351" s="31"/>
      <c r="B351" s="31"/>
      <c r="C351" s="31"/>
      <c r="D351" s="31"/>
      <c r="E351" s="31"/>
      <c r="F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</row>
    <row r="352">
      <c r="A352" s="31"/>
      <c r="B352" s="31"/>
      <c r="C352" s="31"/>
      <c r="D352" s="31"/>
      <c r="E352" s="31"/>
      <c r="F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</row>
    <row r="353">
      <c r="A353" s="31"/>
      <c r="B353" s="31"/>
      <c r="C353" s="31"/>
      <c r="D353" s="31"/>
      <c r="E353" s="31"/>
      <c r="F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</row>
    <row r="354">
      <c r="A354" s="31"/>
      <c r="B354" s="31"/>
      <c r="C354" s="31"/>
      <c r="D354" s="31"/>
      <c r="E354" s="31"/>
      <c r="F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</row>
    <row r="355">
      <c r="A355" s="31"/>
      <c r="B355" s="31"/>
      <c r="C355" s="31"/>
      <c r="D355" s="31"/>
      <c r="E355" s="31"/>
      <c r="F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</row>
    <row r="356">
      <c r="A356" s="31"/>
      <c r="B356" s="31"/>
      <c r="C356" s="31"/>
      <c r="D356" s="31"/>
      <c r="E356" s="31"/>
      <c r="F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</row>
    <row r="357">
      <c r="A357" s="31"/>
      <c r="B357" s="31"/>
      <c r="C357" s="31"/>
      <c r="D357" s="31"/>
      <c r="E357" s="31"/>
      <c r="F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</row>
    <row r="358">
      <c r="A358" s="31"/>
      <c r="B358" s="31"/>
      <c r="C358" s="31"/>
      <c r="D358" s="31"/>
      <c r="E358" s="31"/>
      <c r="F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</row>
    <row r="359">
      <c r="A359" s="31"/>
      <c r="B359" s="31"/>
      <c r="C359" s="31"/>
      <c r="D359" s="31"/>
      <c r="E359" s="31"/>
      <c r="F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</row>
    <row r="360">
      <c r="A360" s="31"/>
      <c r="B360" s="31"/>
      <c r="C360" s="31"/>
      <c r="D360" s="31"/>
      <c r="E360" s="31"/>
      <c r="F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</row>
    <row r="361">
      <c r="A361" s="31"/>
      <c r="B361" s="31"/>
      <c r="C361" s="31"/>
      <c r="D361" s="31"/>
      <c r="E361" s="31"/>
      <c r="F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</row>
    <row r="362">
      <c r="A362" s="31"/>
      <c r="B362" s="31"/>
      <c r="C362" s="31"/>
      <c r="D362" s="31"/>
      <c r="E362" s="31"/>
      <c r="F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</row>
    <row r="363">
      <c r="A363" s="31"/>
      <c r="B363" s="31"/>
      <c r="C363" s="31"/>
      <c r="D363" s="31"/>
      <c r="E363" s="31"/>
      <c r="F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</row>
    <row r="364">
      <c r="A364" s="31"/>
      <c r="B364" s="31"/>
      <c r="C364" s="31"/>
      <c r="D364" s="31"/>
      <c r="E364" s="31"/>
      <c r="F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</row>
    <row r="365">
      <c r="A365" s="31"/>
      <c r="B365" s="31"/>
      <c r="C365" s="31"/>
      <c r="D365" s="31"/>
      <c r="E365" s="31"/>
      <c r="F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</row>
    <row r="366">
      <c r="A366" s="31"/>
      <c r="B366" s="31"/>
      <c r="C366" s="31"/>
      <c r="D366" s="31"/>
      <c r="E366" s="31"/>
      <c r="F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</row>
    <row r="367">
      <c r="A367" s="31"/>
      <c r="B367" s="31"/>
      <c r="C367" s="31"/>
      <c r="D367" s="31"/>
      <c r="E367" s="31"/>
      <c r="F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</row>
    <row r="368">
      <c r="A368" s="31"/>
      <c r="B368" s="31"/>
      <c r="C368" s="31"/>
      <c r="D368" s="31"/>
      <c r="E368" s="31"/>
      <c r="F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</row>
    <row r="369">
      <c r="A369" s="31"/>
      <c r="B369" s="31"/>
      <c r="C369" s="31"/>
      <c r="D369" s="31"/>
      <c r="E369" s="31"/>
      <c r="F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</row>
    <row r="370">
      <c r="A370" s="31"/>
      <c r="B370" s="31"/>
      <c r="C370" s="31"/>
      <c r="D370" s="31"/>
      <c r="E370" s="31"/>
      <c r="F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</row>
    <row r="371">
      <c r="A371" s="31"/>
      <c r="B371" s="31"/>
      <c r="C371" s="31"/>
      <c r="D371" s="31"/>
      <c r="E371" s="31"/>
      <c r="F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</row>
    <row r="372">
      <c r="A372" s="31"/>
      <c r="B372" s="31"/>
      <c r="C372" s="31"/>
      <c r="D372" s="31"/>
      <c r="E372" s="31"/>
      <c r="F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</row>
    <row r="373">
      <c r="A373" s="31"/>
      <c r="B373" s="31"/>
      <c r="C373" s="31"/>
      <c r="D373" s="31"/>
      <c r="E373" s="31"/>
      <c r="F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</row>
    <row r="374">
      <c r="A374" s="31"/>
      <c r="B374" s="31"/>
      <c r="C374" s="31"/>
      <c r="D374" s="31"/>
      <c r="E374" s="31"/>
      <c r="F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</row>
    <row r="375">
      <c r="A375" s="31"/>
      <c r="B375" s="31"/>
      <c r="C375" s="31"/>
      <c r="D375" s="31"/>
      <c r="E375" s="31"/>
      <c r="F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</row>
    <row r="376">
      <c r="A376" s="31"/>
      <c r="B376" s="31"/>
      <c r="C376" s="31"/>
      <c r="D376" s="31"/>
      <c r="E376" s="31"/>
      <c r="F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</row>
    <row r="377">
      <c r="A377" s="31"/>
      <c r="B377" s="31"/>
      <c r="C377" s="31"/>
      <c r="D377" s="31"/>
      <c r="E377" s="31"/>
      <c r="F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</row>
    <row r="378">
      <c r="A378" s="31"/>
      <c r="B378" s="31"/>
      <c r="C378" s="31"/>
      <c r="D378" s="31"/>
      <c r="E378" s="31"/>
      <c r="F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</row>
    <row r="379">
      <c r="A379" s="31"/>
      <c r="B379" s="31"/>
      <c r="C379" s="31"/>
      <c r="D379" s="31"/>
      <c r="E379" s="31"/>
      <c r="F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</row>
    <row r="380">
      <c r="A380" s="31"/>
      <c r="B380" s="31"/>
      <c r="C380" s="31"/>
      <c r="D380" s="31"/>
      <c r="E380" s="31"/>
      <c r="F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</row>
    <row r="381">
      <c r="A381" s="31"/>
      <c r="B381" s="31"/>
      <c r="C381" s="31"/>
      <c r="D381" s="31"/>
      <c r="E381" s="31"/>
      <c r="F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</row>
    <row r="382">
      <c r="A382" s="31"/>
      <c r="B382" s="31"/>
      <c r="C382" s="31"/>
      <c r="D382" s="31"/>
      <c r="E382" s="31"/>
      <c r="F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</row>
    <row r="383">
      <c r="A383" s="31"/>
      <c r="B383" s="31"/>
      <c r="C383" s="31"/>
      <c r="D383" s="31"/>
      <c r="E383" s="31"/>
      <c r="F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</row>
    <row r="384">
      <c r="A384" s="31"/>
      <c r="B384" s="31"/>
      <c r="C384" s="31"/>
      <c r="D384" s="31"/>
      <c r="E384" s="31"/>
      <c r="F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</row>
    <row r="385">
      <c r="A385" s="31"/>
      <c r="B385" s="31"/>
      <c r="C385" s="31"/>
      <c r="D385" s="31"/>
      <c r="E385" s="31"/>
      <c r="F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</row>
    <row r="386">
      <c r="A386" s="31"/>
      <c r="B386" s="31"/>
      <c r="C386" s="31"/>
      <c r="D386" s="31"/>
      <c r="E386" s="31"/>
      <c r="F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</row>
    <row r="387">
      <c r="A387" s="31"/>
      <c r="B387" s="31"/>
      <c r="C387" s="31"/>
      <c r="D387" s="31"/>
      <c r="E387" s="31"/>
      <c r="F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</row>
    <row r="388">
      <c r="A388" s="31"/>
      <c r="B388" s="31"/>
      <c r="C388" s="31"/>
      <c r="D388" s="31"/>
      <c r="E388" s="31"/>
      <c r="F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</row>
    <row r="389">
      <c r="A389" s="31"/>
      <c r="B389" s="31"/>
      <c r="C389" s="31"/>
      <c r="D389" s="31"/>
      <c r="E389" s="31"/>
      <c r="F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</row>
    <row r="390">
      <c r="A390" s="31"/>
      <c r="B390" s="31"/>
      <c r="C390" s="31"/>
      <c r="D390" s="31"/>
      <c r="E390" s="31"/>
      <c r="F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</row>
    <row r="391">
      <c r="A391" s="31"/>
      <c r="B391" s="31"/>
      <c r="C391" s="31"/>
      <c r="D391" s="31"/>
      <c r="E391" s="31"/>
      <c r="F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</row>
    <row r="392">
      <c r="A392" s="31"/>
      <c r="B392" s="31"/>
      <c r="C392" s="31"/>
      <c r="D392" s="31"/>
      <c r="E392" s="31"/>
      <c r="F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</row>
    <row r="393">
      <c r="A393" s="31"/>
      <c r="B393" s="31"/>
      <c r="C393" s="31"/>
      <c r="D393" s="31"/>
      <c r="E393" s="31"/>
      <c r="F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</row>
    <row r="394">
      <c r="A394" s="31"/>
      <c r="B394" s="31"/>
      <c r="C394" s="31"/>
      <c r="D394" s="31"/>
      <c r="E394" s="31"/>
      <c r="F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</row>
    <row r="395">
      <c r="A395" s="31"/>
      <c r="B395" s="31"/>
      <c r="C395" s="31"/>
      <c r="D395" s="31"/>
      <c r="E395" s="31"/>
      <c r="F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</row>
    <row r="396">
      <c r="A396" s="31"/>
      <c r="B396" s="31"/>
      <c r="C396" s="31"/>
      <c r="D396" s="31"/>
      <c r="E396" s="31"/>
      <c r="F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</row>
    <row r="397">
      <c r="A397" s="31"/>
      <c r="B397" s="31"/>
      <c r="C397" s="31"/>
      <c r="D397" s="31"/>
      <c r="E397" s="31"/>
      <c r="F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</row>
    <row r="398">
      <c r="A398" s="31"/>
      <c r="B398" s="31"/>
      <c r="C398" s="31"/>
      <c r="D398" s="31"/>
      <c r="E398" s="31"/>
      <c r="F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</row>
    <row r="399">
      <c r="A399" s="31"/>
      <c r="B399" s="31"/>
      <c r="C399" s="31"/>
      <c r="D399" s="31"/>
      <c r="E399" s="31"/>
      <c r="F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</row>
    <row r="400">
      <c r="A400" s="31"/>
      <c r="B400" s="31"/>
      <c r="C400" s="31"/>
      <c r="D400" s="31"/>
      <c r="E400" s="31"/>
      <c r="F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</row>
    <row r="401">
      <c r="A401" s="31"/>
      <c r="B401" s="31"/>
      <c r="C401" s="31"/>
      <c r="D401" s="31"/>
      <c r="E401" s="31"/>
      <c r="F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</row>
    <row r="402">
      <c r="A402" s="31"/>
      <c r="B402" s="31"/>
      <c r="C402" s="31"/>
      <c r="D402" s="31"/>
      <c r="E402" s="31"/>
      <c r="F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</row>
    <row r="403">
      <c r="A403" s="31"/>
      <c r="B403" s="31"/>
      <c r="C403" s="31"/>
      <c r="D403" s="31"/>
      <c r="E403" s="31"/>
      <c r="F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</row>
    <row r="404">
      <c r="A404" s="31"/>
      <c r="B404" s="31"/>
      <c r="C404" s="31"/>
      <c r="D404" s="31"/>
      <c r="E404" s="31"/>
      <c r="F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</row>
    <row r="405">
      <c r="A405" s="31"/>
      <c r="B405" s="31"/>
      <c r="C405" s="31"/>
      <c r="D405" s="31"/>
      <c r="E405" s="31"/>
      <c r="F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</row>
    <row r="406">
      <c r="A406" s="31"/>
      <c r="B406" s="31"/>
      <c r="C406" s="31"/>
      <c r="D406" s="31"/>
      <c r="E406" s="31"/>
      <c r="F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</row>
    <row r="407">
      <c r="A407" s="31"/>
      <c r="B407" s="31"/>
      <c r="C407" s="31"/>
      <c r="D407" s="31"/>
      <c r="E407" s="31"/>
      <c r="F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</row>
    <row r="408">
      <c r="A408" s="31"/>
      <c r="B408" s="31"/>
      <c r="C408" s="31"/>
      <c r="D408" s="31"/>
      <c r="E408" s="31"/>
      <c r="F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</row>
    <row r="409">
      <c r="A409" s="31"/>
      <c r="B409" s="31"/>
      <c r="C409" s="31"/>
      <c r="D409" s="31"/>
      <c r="E409" s="31"/>
      <c r="F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</row>
    <row r="410">
      <c r="A410" s="31"/>
      <c r="B410" s="31"/>
      <c r="C410" s="31"/>
      <c r="D410" s="31"/>
      <c r="E410" s="31"/>
      <c r="F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</row>
    <row r="411">
      <c r="A411" s="31"/>
      <c r="B411" s="31"/>
      <c r="C411" s="31"/>
      <c r="D411" s="31"/>
      <c r="E411" s="31"/>
      <c r="F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</row>
    <row r="412">
      <c r="A412" s="31"/>
      <c r="B412" s="31"/>
      <c r="C412" s="31"/>
      <c r="D412" s="31"/>
      <c r="E412" s="31"/>
      <c r="F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</row>
    <row r="413">
      <c r="A413" s="31"/>
      <c r="B413" s="31"/>
      <c r="C413" s="31"/>
      <c r="D413" s="31"/>
      <c r="E413" s="31"/>
      <c r="F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</row>
    <row r="414">
      <c r="A414" s="31"/>
      <c r="B414" s="31"/>
      <c r="C414" s="31"/>
      <c r="D414" s="31"/>
      <c r="E414" s="31"/>
      <c r="F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</row>
    <row r="415">
      <c r="A415" s="31"/>
      <c r="B415" s="31"/>
      <c r="C415" s="31"/>
      <c r="D415" s="31"/>
      <c r="E415" s="31"/>
      <c r="F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</row>
    <row r="416">
      <c r="A416" s="31"/>
      <c r="B416" s="31"/>
      <c r="C416" s="31"/>
      <c r="D416" s="31"/>
      <c r="E416" s="31"/>
      <c r="F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</row>
    <row r="417">
      <c r="A417" s="31"/>
      <c r="B417" s="31"/>
      <c r="C417" s="31"/>
      <c r="D417" s="31"/>
      <c r="E417" s="31"/>
      <c r="F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</row>
    <row r="418">
      <c r="A418" s="31"/>
      <c r="B418" s="31"/>
      <c r="C418" s="31"/>
      <c r="D418" s="31"/>
      <c r="E418" s="31"/>
      <c r="F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</row>
    <row r="419">
      <c r="A419" s="31"/>
      <c r="B419" s="31"/>
      <c r="C419" s="31"/>
      <c r="D419" s="31"/>
      <c r="E419" s="31"/>
      <c r="F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</row>
    <row r="420">
      <c r="A420" s="31"/>
      <c r="B420" s="31"/>
      <c r="C420" s="31"/>
      <c r="D420" s="31"/>
      <c r="E420" s="31"/>
      <c r="F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</row>
    <row r="421">
      <c r="A421" s="31"/>
      <c r="B421" s="31"/>
      <c r="C421" s="31"/>
      <c r="D421" s="31"/>
      <c r="E421" s="31"/>
      <c r="F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</row>
    <row r="422">
      <c r="A422" s="31"/>
      <c r="B422" s="31"/>
      <c r="C422" s="31"/>
      <c r="D422" s="31"/>
      <c r="E422" s="31"/>
      <c r="F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</row>
    <row r="423">
      <c r="A423" s="31"/>
      <c r="B423" s="31"/>
      <c r="C423" s="31"/>
      <c r="D423" s="31"/>
      <c r="E423" s="31"/>
      <c r="F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</row>
    <row r="424">
      <c r="A424" s="31"/>
      <c r="B424" s="31"/>
      <c r="C424" s="31"/>
      <c r="D424" s="31"/>
      <c r="E424" s="31"/>
      <c r="F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</row>
    <row r="425">
      <c r="A425" s="31"/>
      <c r="B425" s="31"/>
      <c r="C425" s="31"/>
      <c r="D425" s="31"/>
      <c r="E425" s="31"/>
      <c r="F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</row>
    <row r="426">
      <c r="A426" s="31"/>
      <c r="B426" s="31"/>
      <c r="C426" s="31"/>
      <c r="D426" s="31"/>
      <c r="E426" s="31"/>
      <c r="F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</row>
    <row r="427">
      <c r="A427" s="31"/>
      <c r="B427" s="31"/>
      <c r="C427" s="31"/>
      <c r="D427" s="31"/>
      <c r="E427" s="31"/>
      <c r="F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</row>
    <row r="428">
      <c r="A428" s="31"/>
      <c r="B428" s="31"/>
      <c r="C428" s="31"/>
      <c r="D428" s="31"/>
      <c r="E428" s="31"/>
      <c r="F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</row>
    <row r="429">
      <c r="A429" s="31"/>
      <c r="B429" s="31"/>
      <c r="C429" s="31"/>
      <c r="D429" s="31"/>
      <c r="E429" s="31"/>
      <c r="F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</row>
    <row r="430">
      <c r="A430" s="31"/>
      <c r="B430" s="31"/>
      <c r="C430" s="31"/>
      <c r="D430" s="31"/>
      <c r="E430" s="31"/>
      <c r="F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</row>
    <row r="431">
      <c r="A431" s="31"/>
      <c r="B431" s="31"/>
      <c r="C431" s="31"/>
      <c r="D431" s="31"/>
      <c r="E431" s="31"/>
      <c r="F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</row>
    <row r="432">
      <c r="A432" s="31"/>
      <c r="B432" s="31"/>
      <c r="C432" s="31"/>
      <c r="D432" s="31"/>
      <c r="E432" s="31"/>
      <c r="F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</row>
    <row r="433">
      <c r="A433" s="31"/>
      <c r="B433" s="31"/>
      <c r="C433" s="31"/>
      <c r="D433" s="31"/>
      <c r="E433" s="31"/>
      <c r="F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</row>
    <row r="434">
      <c r="A434" s="31"/>
      <c r="B434" s="31"/>
      <c r="C434" s="31"/>
      <c r="D434" s="31"/>
      <c r="E434" s="31"/>
      <c r="F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</row>
    <row r="435">
      <c r="A435" s="31"/>
      <c r="B435" s="31"/>
      <c r="C435" s="31"/>
      <c r="D435" s="31"/>
      <c r="E435" s="31"/>
      <c r="F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</row>
    <row r="436">
      <c r="A436" s="31"/>
      <c r="B436" s="31"/>
      <c r="C436" s="31"/>
      <c r="D436" s="31"/>
      <c r="E436" s="31"/>
      <c r="F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</row>
    <row r="437">
      <c r="A437" s="31"/>
      <c r="B437" s="31"/>
      <c r="C437" s="31"/>
      <c r="D437" s="31"/>
      <c r="E437" s="31"/>
      <c r="F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</row>
    <row r="438">
      <c r="A438" s="31"/>
      <c r="B438" s="31"/>
      <c r="C438" s="31"/>
      <c r="D438" s="31"/>
      <c r="E438" s="31"/>
      <c r="F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</row>
    <row r="439">
      <c r="A439" s="31"/>
      <c r="B439" s="31"/>
      <c r="C439" s="31"/>
      <c r="D439" s="31"/>
      <c r="E439" s="31"/>
      <c r="F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</row>
    <row r="440">
      <c r="A440" s="31"/>
      <c r="B440" s="31"/>
      <c r="C440" s="31"/>
      <c r="D440" s="31"/>
      <c r="E440" s="31"/>
      <c r="F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</row>
    <row r="441">
      <c r="A441" s="31"/>
      <c r="B441" s="31"/>
      <c r="C441" s="31"/>
      <c r="D441" s="31"/>
      <c r="E441" s="31"/>
      <c r="F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</row>
    <row r="442">
      <c r="A442" s="31"/>
      <c r="B442" s="31"/>
      <c r="C442" s="31"/>
      <c r="D442" s="31"/>
      <c r="E442" s="31"/>
      <c r="F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</row>
    <row r="443">
      <c r="A443" s="31"/>
      <c r="B443" s="31"/>
      <c r="C443" s="31"/>
      <c r="D443" s="31"/>
      <c r="E443" s="31"/>
      <c r="F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</row>
    <row r="444">
      <c r="A444" s="31"/>
      <c r="B444" s="31"/>
      <c r="C444" s="31"/>
      <c r="D444" s="31"/>
      <c r="E444" s="31"/>
      <c r="F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</row>
    <row r="445">
      <c r="A445" s="31"/>
      <c r="B445" s="31"/>
      <c r="C445" s="31"/>
      <c r="D445" s="31"/>
      <c r="E445" s="31"/>
      <c r="F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</row>
    <row r="446">
      <c r="A446" s="31"/>
      <c r="B446" s="31"/>
      <c r="C446" s="31"/>
      <c r="D446" s="31"/>
      <c r="E446" s="31"/>
      <c r="F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</row>
    <row r="447">
      <c r="A447" s="31"/>
      <c r="B447" s="31"/>
      <c r="C447" s="31"/>
      <c r="D447" s="31"/>
      <c r="E447" s="31"/>
      <c r="F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</row>
    <row r="448">
      <c r="A448" s="31"/>
      <c r="B448" s="31"/>
      <c r="C448" s="31"/>
      <c r="D448" s="31"/>
      <c r="E448" s="31"/>
      <c r="F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</row>
    <row r="449">
      <c r="A449" s="31"/>
      <c r="B449" s="31"/>
      <c r="C449" s="31"/>
      <c r="D449" s="31"/>
      <c r="E449" s="31"/>
      <c r="F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</row>
    <row r="450">
      <c r="A450" s="31"/>
      <c r="B450" s="31"/>
      <c r="C450" s="31"/>
      <c r="D450" s="31"/>
      <c r="E450" s="31"/>
      <c r="F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</row>
    <row r="451">
      <c r="A451" s="31"/>
      <c r="B451" s="31"/>
      <c r="C451" s="31"/>
      <c r="D451" s="31"/>
      <c r="E451" s="31"/>
      <c r="F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</row>
    <row r="452">
      <c r="A452" s="31"/>
      <c r="B452" s="31"/>
      <c r="C452" s="31"/>
      <c r="D452" s="31"/>
      <c r="E452" s="31"/>
      <c r="F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</row>
    <row r="453">
      <c r="A453" s="31"/>
      <c r="B453" s="31"/>
      <c r="C453" s="31"/>
      <c r="D453" s="31"/>
      <c r="E453" s="31"/>
      <c r="F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</row>
    <row r="454">
      <c r="A454" s="31"/>
      <c r="B454" s="31"/>
      <c r="C454" s="31"/>
      <c r="D454" s="31"/>
      <c r="E454" s="31"/>
      <c r="F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</row>
    <row r="455">
      <c r="A455" s="31"/>
      <c r="B455" s="31"/>
      <c r="C455" s="31"/>
      <c r="D455" s="31"/>
      <c r="E455" s="31"/>
      <c r="F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</row>
    <row r="456">
      <c r="A456" s="31"/>
      <c r="B456" s="31"/>
      <c r="C456" s="31"/>
      <c r="D456" s="31"/>
      <c r="E456" s="31"/>
      <c r="F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</row>
    <row r="457">
      <c r="A457" s="31"/>
      <c r="B457" s="31"/>
      <c r="C457" s="31"/>
      <c r="D457" s="31"/>
      <c r="E457" s="31"/>
      <c r="F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</row>
    <row r="458">
      <c r="A458" s="31"/>
      <c r="B458" s="31"/>
      <c r="C458" s="31"/>
      <c r="D458" s="31"/>
      <c r="E458" s="31"/>
      <c r="F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</row>
    <row r="459">
      <c r="A459" s="31"/>
      <c r="B459" s="31"/>
      <c r="C459" s="31"/>
      <c r="D459" s="31"/>
      <c r="E459" s="31"/>
      <c r="F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</row>
    <row r="460">
      <c r="A460" s="31"/>
      <c r="B460" s="31"/>
      <c r="C460" s="31"/>
      <c r="D460" s="31"/>
      <c r="E460" s="31"/>
      <c r="F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</row>
    <row r="461">
      <c r="A461" s="31"/>
      <c r="B461" s="31"/>
      <c r="C461" s="31"/>
      <c r="D461" s="31"/>
      <c r="E461" s="31"/>
      <c r="F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</row>
    <row r="462">
      <c r="A462" s="31"/>
      <c r="B462" s="31"/>
      <c r="C462" s="31"/>
      <c r="D462" s="31"/>
      <c r="E462" s="31"/>
      <c r="F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</row>
    <row r="463">
      <c r="A463" s="31"/>
      <c r="B463" s="31"/>
      <c r="C463" s="31"/>
      <c r="D463" s="31"/>
      <c r="E463" s="31"/>
      <c r="F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</row>
    <row r="464">
      <c r="A464" s="31"/>
      <c r="B464" s="31"/>
      <c r="C464" s="31"/>
      <c r="D464" s="31"/>
      <c r="E464" s="31"/>
      <c r="F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</row>
    <row r="465">
      <c r="A465" s="31"/>
      <c r="B465" s="31"/>
      <c r="C465" s="31"/>
      <c r="D465" s="31"/>
      <c r="E465" s="31"/>
      <c r="F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</row>
    <row r="466">
      <c r="A466" s="31"/>
      <c r="B466" s="31"/>
      <c r="C466" s="31"/>
      <c r="D466" s="31"/>
      <c r="E466" s="31"/>
      <c r="F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</row>
    <row r="467">
      <c r="A467" s="31"/>
      <c r="B467" s="31"/>
      <c r="C467" s="31"/>
      <c r="D467" s="31"/>
      <c r="E467" s="31"/>
      <c r="F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</row>
    <row r="468">
      <c r="A468" s="31"/>
      <c r="B468" s="31"/>
      <c r="C468" s="31"/>
      <c r="D468" s="31"/>
      <c r="E468" s="31"/>
      <c r="F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</row>
    <row r="469">
      <c r="A469" s="31"/>
      <c r="B469" s="31"/>
      <c r="C469" s="31"/>
      <c r="D469" s="31"/>
      <c r="E469" s="31"/>
      <c r="F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</row>
    <row r="470">
      <c r="A470" s="31"/>
      <c r="B470" s="31"/>
      <c r="C470" s="31"/>
      <c r="D470" s="31"/>
      <c r="E470" s="31"/>
      <c r="F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</row>
    <row r="471">
      <c r="A471" s="31"/>
      <c r="B471" s="31"/>
      <c r="C471" s="31"/>
      <c r="D471" s="31"/>
      <c r="E471" s="31"/>
      <c r="F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</row>
    <row r="472">
      <c r="A472" s="31"/>
      <c r="B472" s="31"/>
      <c r="C472" s="31"/>
      <c r="D472" s="31"/>
      <c r="E472" s="31"/>
      <c r="F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</row>
    <row r="473">
      <c r="A473" s="31"/>
      <c r="B473" s="31"/>
      <c r="C473" s="31"/>
      <c r="D473" s="31"/>
      <c r="E473" s="31"/>
      <c r="F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</row>
    <row r="474">
      <c r="A474" s="31"/>
      <c r="B474" s="31"/>
      <c r="C474" s="31"/>
      <c r="D474" s="31"/>
      <c r="E474" s="31"/>
      <c r="F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</row>
    <row r="475">
      <c r="A475" s="31"/>
      <c r="B475" s="31"/>
      <c r="C475" s="31"/>
      <c r="D475" s="31"/>
      <c r="E475" s="31"/>
      <c r="F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</row>
    <row r="476">
      <c r="A476" s="31"/>
      <c r="B476" s="31"/>
      <c r="C476" s="31"/>
      <c r="D476" s="31"/>
      <c r="E476" s="31"/>
      <c r="F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</row>
    <row r="477">
      <c r="A477" s="31"/>
      <c r="B477" s="31"/>
      <c r="C477" s="31"/>
      <c r="D477" s="31"/>
      <c r="E477" s="31"/>
      <c r="F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</row>
    <row r="478">
      <c r="A478" s="31"/>
      <c r="B478" s="31"/>
      <c r="C478" s="31"/>
      <c r="D478" s="31"/>
      <c r="E478" s="31"/>
      <c r="F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</row>
    <row r="479">
      <c r="A479" s="31"/>
      <c r="B479" s="31"/>
      <c r="C479" s="31"/>
      <c r="D479" s="31"/>
      <c r="E479" s="31"/>
      <c r="F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</row>
    <row r="480">
      <c r="A480" s="31"/>
      <c r="B480" s="31"/>
      <c r="C480" s="31"/>
      <c r="D480" s="31"/>
      <c r="E480" s="31"/>
      <c r="F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</row>
    <row r="481">
      <c r="A481" s="31"/>
      <c r="B481" s="31"/>
      <c r="C481" s="31"/>
      <c r="D481" s="31"/>
      <c r="E481" s="31"/>
      <c r="F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</row>
    <row r="482">
      <c r="A482" s="31"/>
      <c r="B482" s="31"/>
      <c r="C482" s="31"/>
      <c r="D482" s="31"/>
      <c r="E482" s="31"/>
      <c r="F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</row>
    <row r="483">
      <c r="A483" s="31"/>
      <c r="B483" s="31"/>
      <c r="C483" s="31"/>
      <c r="D483" s="31"/>
      <c r="E483" s="31"/>
      <c r="F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</row>
    <row r="484">
      <c r="A484" s="31"/>
      <c r="B484" s="31"/>
      <c r="C484" s="31"/>
      <c r="D484" s="31"/>
      <c r="E484" s="31"/>
      <c r="F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</row>
    <row r="485">
      <c r="A485" s="31"/>
      <c r="B485" s="31"/>
      <c r="C485" s="31"/>
      <c r="D485" s="31"/>
      <c r="E485" s="31"/>
      <c r="F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</row>
    <row r="486">
      <c r="A486" s="31"/>
      <c r="B486" s="31"/>
      <c r="C486" s="31"/>
      <c r="D486" s="31"/>
      <c r="E486" s="31"/>
      <c r="F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</row>
    <row r="487">
      <c r="A487" s="31"/>
      <c r="B487" s="31"/>
      <c r="C487" s="31"/>
      <c r="D487" s="31"/>
      <c r="E487" s="31"/>
      <c r="F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</row>
    <row r="488">
      <c r="A488" s="31"/>
      <c r="B488" s="31"/>
      <c r="C488" s="31"/>
      <c r="D488" s="31"/>
      <c r="E488" s="31"/>
      <c r="F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</row>
    <row r="489">
      <c r="A489" s="31"/>
      <c r="B489" s="31"/>
      <c r="C489" s="31"/>
      <c r="D489" s="31"/>
      <c r="E489" s="31"/>
      <c r="F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</row>
    <row r="490">
      <c r="A490" s="31"/>
      <c r="B490" s="31"/>
      <c r="C490" s="31"/>
      <c r="D490" s="31"/>
      <c r="E490" s="31"/>
      <c r="F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</row>
    <row r="491">
      <c r="A491" s="31"/>
      <c r="B491" s="31"/>
      <c r="C491" s="31"/>
      <c r="D491" s="31"/>
      <c r="E491" s="31"/>
      <c r="F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</row>
    <row r="492">
      <c r="A492" s="31"/>
      <c r="B492" s="31"/>
      <c r="C492" s="31"/>
      <c r="D492" s="31"/>
      <c r="E492" s="31"/>
      <c r="F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</row>
    <row r="493">
      <c r="A493" s="31"/>
      <c r="B493" s="31"/>
      <c r="C493" s="31"/>
      <c r="D493" s="31"/>
      <c r="E493" s="31"/>
      <c r="F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</row>
    <row r="494">
      <c r="A494" s="31"/>
      <c r="B494" s="31"/>
      <c r="C494" s="31"/>
      <c r="D494" s="31"/>
      <c r="E494" s="31"/>
      <c r="F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</row>
    <row r="495">
      <c r="A495" s="31"/>
      <c r="B495" s="31"/>
      <c r="C495" s="31"/>
      <c r="D495" s="31"/>
      <c r="E495" s="31"/>
      <c r="F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</row>
    <row r="496">
      <c r="A496" s="31"/>
      <c r="B496" s="31"/>
      <c r="C496" s="31"/>
      <c r="D496" s="31"/>
      <c r="E496" s="31"/>
      <c r="F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</row>
    <row r="497">
      <c r="A497" s="31"/>
      <c r="B497" s="31"/>
      <c r="C497" s="31"/>
      <c r="D497" s="31"/>
      <c r="E497" s="31"/>
      <c r="F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</row>
    <row r="498">
      <c r="A498" s="31"/>
      <c r="B498" s="31"/>
      <c r="C498" s="31"/>
      <c r="D498" s="31"/>
      <c r="E498" s="31"/>
      <c r="F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</row>
    <row r="499">
      <c r="A499" s="31"/>
      <c r="B499" s="31"/>
      <c r="C499" s="31"/>
      <c r="D499" s="31"/>
      <c r="E499" s="31"/>
      <c r="F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</row>
    <row r="500">
      <c r="A500" s="31"/>
      <c r="B500" s="31"/>
      <c r="C500" s="31"/>
      <c r="D500" s="31"/>
      <c r="E500" s="31"/>
      <c r="F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</row>
    <row r="501">
      <c r="A501" s="31"/>
      <c r="B501" s="31"/>
      <c r="C501" s="31"/>
      <c r="D501" s="31"/>
      <c r="E501" s="31"/>
      <c r="F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</row>
    <row r="502">
      <c r="A502" s="31"/>
      <c r="B502" s="31"/>
      <c r="C502" s="31"/>
      <c r="D502" s="31"/>
      <c r="E502" s="31"/>
      <c r="F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</row>
    <row r="503">
      <c r="A503" s="31"/>
      <c r="B503" s="31"/>
      <c r="C503" s="31"/>
      <c r="D503" s="31"/>
      <c r="E503" s="31"/>
      <c r="F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</row>
    <row r="504">
      <c r="A504" s="31"/>
      <c r="B504" s="31"/>
      <c r="C504" s="31"/>
      <c r="D504" s="31"/>
      <c r="E504" s="31"/>
      <c r="F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</row>
    <row r="505">
      <c r="A505" s="31"/>
      <c r="B505" s="31"/>
      <c r="C505" s="31"/>
      <c r="D505" s="31"/>
      <c r="E505" s="31"/>
      <c r="F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</row>
    <row r="506">
      <c r="A506" s="31"/>
      <c r="B506" s="31"/>
      <c r="C506" s="31"/>
      <c r="D506" s="31"/>
      <c r="E506" s="31"/>
      <c r="F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</row>
    <row r="507">
      <c r="A507" s="31"/>
      <c r="B507" s="31"/>
      <c r="C507" s="31"/>
      <c r="D507" s="31"/>
      <c r="E507" s="31"/>
      <c r="F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</row>
    <row r="508">
      <c r="A508" s="31"/>
      <c r="B508" s="31"/>
      <c r="C508" s="31"/>
      <c r="D508" s="31"/>
      <c r="E508" s="31"/>
      <c r="F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</row>
    <row r="509">
      <c r="A509" s="31"/>
      <c r="B509" s="31"/>
      <c r="C509" s="31"/>
      <c r="D509" s="31"/>
      <c r="E509" s="31"/>
      <c r="F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</row>
    <row r="510">
      <c r="A510" s="31"/>
      <c r="B510" s="31"/>
      <c r="C510" s="31"/>
      <c r="D510" s="31"/>
      <c r="E510" s="31"/>
      <c r="F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</row>
    <row r="511">
      <c r="A511" s="31"/>
      <c r="B511" s="31"/>
      <c r="C511" s="31"/>
      <c r="D511" s="31"/>
      <c r="E511" s="31"/>
      <c r="F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</row>
    <row r="512">
      <c r="A512" s="31"/>
      <c r="B512" s="31"/>
      <c r="C512" s="31"/>
      <c r="D512" s="31"/>
      <c r="E512" s="31"/>
      <c r="F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</row>
    <row r="513">
      <c r="A513" s="31"/>
      <c r="B513" s="31"/>
      <c r="C513" s="31"/>
      <c r="D513" s="31"/>
      <c r="E513" s="31"/>
      <c r="F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</row>
    <row r="514">
      <c r="A514" s="31"/>
      <c r="B514" s="31"/>
      <c r="C514" s="31"/>
      <c r="D514" s="31"/>
      <c r="E514" s="31"/>
      <c r="F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</row>
    <row r="515">
      <c r="A515" s="31"/>
      <c r="B515" s="31"/>
      <c r="C515" s="31"/>
      <c r="D515" s="31"/>
      <c r="E515" s="31"/>
      <c r="F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</row>
    <row r="516">
      <c r="A516" s="31"/>
      <c r="B516" s="31"/>
      <c r="C516" s="31"/>
      <c r="D516" s="31"/>
      <c r="E516" s="31"/>
      <c r="F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</row>
    <row r="517">
      <c r="A517" s="31"/>
      <c r="B517" s="31"/>
      <c r="C517" s="31"/>
      <c r="D517" s="31"/>
      <c r="E517" s="31"/>
      <c r="F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</row>
    <row r="518">
      <c r="A518" s="31"/>
      <c r="B518" s="31"/>
      <c r="C518" s="31"/>
      <c r="D518" s="31"/>
      <c r="E518" s="31"/>
      <c r="F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</row>
    <row r="519">
      <c r="A519" s="31"/>
      <c r="B519" s="31"/>
      <c r="C519" s="31"/>
      <c r="D519" s="31"/>
      <c r="E519" s="31"/>
      <c r="F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</row>
    <row r="520">
      <c r="A520" s="31"/>
      <c r="B520" s="31"/>
      <c r="C520" s="31"/>
      <c r="D520" s="31"/>
      <c r="E520" s="31"/>
      <c r="F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</row>
    <row r="521">
      <c r="A521" s="31"/>
      <c r="B521" s="31"/>
      <c r="C521" s="31"/>
      <c r="D521" s="31"/>
      <c r="E521" s="31"/>
      <c r="F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</row>
    <row r="522">
      <c r="A522" s="31"/>
      <c r="B522" s="31"/>
      <c r="C522" s="31"/>
      <c r="D522" s="31"/>
      <c r="E522" s="31"/>
      <c r="F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</row>
    <row r="523">
      <c r="A523" s="31"/>
      <c r="B523" s="31"/>
      <c r="C523" s="31"/>
      <c r="D523" s="31"/>
      <c r="E523" s="31"/>
      <c r="F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</row>
    <row r="524">
      <c r="A524" s="31"/>
      <c r="B524" s="31"/>
      <c r="C524" s="31"/>
      <c r="D524" s="31"/>
      <c r="E524" s="31"/>
      <c r="F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</row>
    <row r="525">
      <c r="A525" s="31"/>
      <c r="B525" s="31"/>
      <c r="C525" s="31"/>
      <c r="D525" s="31"/>
      <c r="E525" s="31"/>
      <c r="F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</row>
    <row r="526">
      <c r="A526" s="31"/>
      <c r="B526" s="31"/>
      <c r="C526" s="31"/>
      <c r="D526" s="31"/>
      <c r="E526" s="31"/>
      <c r="F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</row>
    <row r="527">
      <c r="A527" s="31"/>
      <c r="B527" s="31"/>
      <c r="C527" s="31"/>
      <c r="D527" s="31"/>
      <c r="E527" s="31"/>
      <c r="F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</row>
    <row r="528">
      <c r="A528" s="31"/>
      <c r="B528" s="31"/>
      <c r="C528" s="31"/>
      <c r="D528" s="31"/>
      <c r="E528" s="31"/>
      <c r="F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</row>
    <row r="529">
      <c r="A529" s="31"/>
      <c r="B529" s="31"/>
      <c r="C529" s="31"/>
      <c r="D529" s="31"/>
      <c r="E529" s="31"/>
      <c r="F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</row>
    <row r="530">
      <c r="A530" s="31"/>
      <c r="B530" s="31"/>
      <c r="C530" s="31"/>
      <c r="D530" s="31"/>
      <c r="E530" s="31"/>
      <c r="F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</row>
    <row r="531">
      <c r="A531" s="31"/>
      <c r="B531" s="31"/>
      <c r="C531" s="31"/>
      <c r="D531" s="31"/>
      <c r="E531" s="31"/>
      <c r="F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</row>
    <row r="532">
      <c r="A532" s="31"/>
      <c r="B532" s="31"/>
      <c r="C532" s="31"/>
      <c r="D532" s="31"/>
      <c r="E532" s="31"/>
      <c r="F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</row>
    <row r="533">
      <c r="A533" s="31"/>
      <c r="B533" s="31"/>
      <c r="C533" s="31"/>
      <c r="D533" s="31"/>
      <c r="E533" s="31"/>
      <c r="F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</row>
    <row r="534">
      <c r="A534" s="31"/>
      <c r="B534" s="31"/>
      <c r="C534" s="31"/>
      <c r="D534" s="31"/>
      <c r="E534" s="31"/>
      <c r="F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</row>
    <row r="535">
      <c r="A535" s="31"/>
      <c r="B535" s="31"/>
      <c r="C535" s="31"/>
      <c r="D535" s="31"/>
      <c r="E535" s="31"/>
      <c r="F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</row>
    <row r="536">
      <c r="A536" s="31"/>
      <c r="B536" s="31"/>
      <c r="C536" s="31"/>
      <c r="D536" s="31"/>
      <c r="E536" s="31"/>
      <c r="F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</row>
    <row r="537">
      <c r="A537" s="31"/>
      <c r="B537" s="31"/>
      <c r="C537" s="31"/>
      <c r="D537" s="31"/>
      <c r="E537" s="31"/>
      <c r="F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</row>
    <row r="538">
      <c r="A538" s="31"/>
      <c r="B538" s="31"/>
      <c r="C538" s="31"/>
      <c r="D538" s="31"/>
      <c r="E538" s="31"/>
      <c r="F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</row>
    <row r="539">
      <c r="A539" s="31"/>
      <c r="B539" s="31"/>
      <c r="C539" s="31"/>
      <c r="D539" s="31"/>
      <c r="E539" s="31"/>
      <c r="F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</row>
    <row r="540">
      <c r="A540" s="31"/>
      <c r="B540" s="31"/>
      <c r="C540" s="31"/>
      <c r="D540" s="31"/>
      <c r="E540" s="31"/>
      <c r="F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</row>
    <row r="541">
      <c r="A541" s="31"/>
      <c r="B541" s="31"/>
      <c r="C541" s="31"/>
      <c r="D541" s="31"/>
      <c r="E541" s="31"/>
      <c r="F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</row>
    <row r="542">
      <c r="A542" s="31"/>
      <c r="B542" s="31"/>
      <c r="C542" s="31"/>
      <c r="D542" s="31"/>
      <c r="E542" s="31"/>
      <c r="F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</row>
    <row r="543">
      <c r="A543" s="31"/>
      <c r="B543" s="31"/>
      <c r="C543" s="31"/>
      <c r="D543" s="31"/>
      <c r="E543" s="31"/>
      <c r="F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</row>
    <row r="544">
      <c r="A544" s="31"/>
      <c r="B544" s="31"/>
      <c r="C544" s="31"/>
      <c r="D544" s="31"/>
      <c r="E544" s="31"/>
      <c r="F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</row>
    <row r="545">
      <c r="A545" s="31"/>
      <c r="B545" s="31"/>
      <c r="C545" s="31"/>
      <c r="D545" s="31"/>
      <c r="E545" s="31"/>
      <c r="F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</row>
    <row r="546">
      <c r="A546" s="31"/>
      <c r="B546" s="31"/>
      <c r="C546" s="31"/>
      <c r="D546" s="31"/>
      <c r="E546" s="31"/>
      <c r="F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</row>
    <row r="547">
      <c r="A547" s="31"/>
      <c r="B547" s="31"/>
      <c r="C547" s="31"/>
      <c r="D547" s="31"/>
      <c r="E547" s="31"/>
      <c r="F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</row>
    <row r="548">
      <c r="A548" s="31"/>
      <c r="B548" s="31"/>
      <c r="C548" s="31"/>
      <c r="D548" s="31"/>
      <c r="E548" s="31"/>
      <c r="F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</row>
    <row r="549">
      <c r="A549" s="31"/>
      <c r="B549" s="31"/>
      <c r="C549" s="31"/>
      <c r="D549" s="31"/>
      <c r="E549" s="31"/>
      <c r="F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</row>
    <row r="550">
      <c r="A550" s="31"/>
      <c r="B550" s="31"/>
      <c r="C550" s="31"/>
      <c r="D550" s="31"/>
      <c r="E550" s="31"/>
      <c r="F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</row>
    <row r="551">
      <c r="A551" s="31"/>
      <c r="B551" s="31"/>
      <c r="C551" s="31"/>
      <c r="D551" s="31"/>
      <c r="E551" s="31"/>
      <c r="F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</row>
    <row r="552">
      <c r="A552" s="31"/>
      <c r="B552" s="31"/>
      <c r="C552" s="31"/>
      <c r="D552" s="31"/>
      <c r="E552" s="31"/>
      <c r="F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</row>
    <row r="553">
      <c r="A553" s="31"/>
      <c r="B553" s="31"/>
      <c r="C553" s="31"/>
      <c r="D553" s="31"/>
      <c r="E553" s="31"/>
      <c r="F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</row>
    <row r="554">
      <c r="A554" s="31"/>
      <c r="B554" s="31"/>
      <c r="C554" s="31"/>
      <c r="D554" s="31"/>
      <c r="E554" s="31"/>
      <c r="F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</row>
    <row r="555">
      <c r="A555" s="31"/>
      <c r="B555" s="31"/>
      <c r="C555" s="31"/>
      <c r="D555" s="31"/>
      <c r="E555" s="31"/>
      <c r="F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</row>
    <row r="556">
      <c r="A556" s="31"/>
      <c r="B556" s="31"/>
      <c r="C556" s="31"/>
      <c r="D556" s="31"/>
      <c r="E556" s="31"/>
      <c r="F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</row>
    <row r="557">
      <c r="A557" s="31"/>
      <c r="B557" s="31"/>
      <c r="C557" s="31"/>
      <c r="D557" s="31"/>
      <c r="E557" s="31"/>
      <c r="F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</row>
    <row r="558">
      <c r="A558" s="31"/>
      <c r="B558" s="31"/>
      <c r="C558" s="31"/>
      <c r="D558" s="31"/>
      <c r="E558" s="31"/>
      <c r="F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</row>
    <row r="559">
      <c r="A559" s="31"/>
      <c r="B559" s="31"/>
      <c r="C559" s="31"/>
      <c r="D559" s="31"/>
      <c r="E559" s="31"/>
      <c r="F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</row>
    <row r="560">
      <c r="A560" s="31"/>
      <c r="B560" s="31"/>
      <c r="C560" s="31"/>
      <c r="D560" s="31"/>
      <c r="E560" s="31"/>
      <c r="F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</row>
    <row r="561">
      <c r="A561" s="31"/>
      <c r="B561" s="31"/>
      <c r="C561" s="31"/>
      <c r="D561" s="31"/>
      <c r="E561" s="31"/>
      <c r="F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</row>
    <row r="562">
      <c r="A562" s="31"/>
      <c r="B562" s="31"/>
      <c r="C562" s="31"/>
      <c r="D562" s="31"/>
      <c r="E562" s="31"/>
      <c r="F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</row>
    <row r="563">
      <c r="A563" s="31"/>
      <c r="B563" s="31"/>
      <c r="C563" s="31"/>
      <c r="D563" s="31"/>
      <c r="E563" s="31"/>
      <c r="F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</row>
    <row r="564">
      <c r="A564" s="31"/>
      <c r="B564" s="31"/>
      <c r="C564" s="31"/>
      <c r="D564" s="31"/>
      <c r="E564" s="31"/>
      <c r="F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</row>
    <row r="565">
      <c r="A565" s="31"/>
      <c r="B565" s="31"/>
      <c r="C565" s="31"/>
      <c r="D565" s="31"/>
      <c r="E565" s="31"/>
      <c r="F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</row>
    <row r="566">
      <c r="A566" s="31"/>
      <c r="B566" s="31"/>
      <c r="C566" s="31"/>
      <c r="D566" s="31"/>
      <c r="E566" s="31"/>
      <c r="F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</row>
    <row r="567">
      <c r="A567" s="31"/>
      <c r="B567" s="31"/>
      <c r="C567" s="31"/>
      <c r="D567" s="31"/>
      <c r="E567" s="31"/>
      <c r="F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</row>
    <row r="568">
      <c r="A568" s="31"/>
      <c r="B568" s="31"/>
      <c r="C568" s="31"/>
      <c r="D568" s="31"/>
      <c r="E568" s="31"/>
      <c r="F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</row>
    <row r="569">
      <c r="A569" s="31"/>
      <c r="B569" s="31"/>
      <c r="C569" s="31"/>
      <c r="D569" s="31"/>
      <c r="E569" s="31"/>
      <c r="F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</row>
    <row r="570">
      <c r="A570" s="31"/>
      <c r="B570" s="31"/>
      <c r="C570" s="31"/>
      <c r="D570" s="31"/>
      <c r="E570" s="31"/>
      <c r="F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</row>
    <row r="571">
      <c r="A571" s="31"/>
      <c r="B571" s="31"/>
      <c r="C571" s="31"/>
      <c r="D571" s="31"/>
      <c r="E571" s="31"/>
      <c r="F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</row>
    <row r="572">
      <c r="A572" s="31"/>
      <c r="B572" s="31"/>
      <c r="C572" s="31"/>
      <c r="D572" s="31"/>
      <c r="E572" s="31"/>
      <c r="F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</row>
    <row r="573">
      <c r="A573" s="31"/>
      <c r="B573" s="31"/>
      <c r="C573" s="31"/>
      <c r="D573" s="31"/>
      <c r="E573" s="31"/>
      <c r="F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</row>
    <row r="574">
      <c r="A574" s="31"/>
      <c r="B574" s="31"/>
      <c r="C574" s="31"/>
      <c r="D574" s="31"/>
      <c r="E574" s="31"/>
      <c r="F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</row>
    <row r="575">
      <c r="A575" s="31"/>
      <c r="B575" s="31"/>
      <c r="C575" s="31"/>
      <c r="D575" s="31"/>
      <c r="E575" s="31"/>
      <c r="F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</row>
    <row r="576">
      <c r="A576" s="31"/>
      <c r="B576" s="31"/>
      <c r="C576" s="31"/>
      <c r="D576" s="31"/>
      <c r="E576" s="31"/>
      <c r="F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</row>
    <row r="577">
      <c r="A577" s="31"/>
      <c r="B577" s="31"/>
      <c r="C577" s="31"/>
      <c r="D577" s="31"/>
      <c r="E577" s="31"/>
      <c r="F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</row>
    <row r="578">
      <c r="A578" s="31"/>
      <c r="B578" s="31"/>
      <c r="C578" s="31"/>
      <c r="D578" s="31"/>
      <c r="E578" s="31"/>
      <c r="F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</row>
    <row r="579">
      <c r="A579" s="31"/>
      <c r="B579" s="31"/>
      <c r="C579" s="31"/>
      <c r="D579" s="31"/>
      <c r="E579" s="31"/>
      <c r="F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</row>
    <row r="580">
      <c r="A580" s="31"/>
      <c r="B580" s="31"/>
      <c r="C580" s="31"/>
      <c r="D580" s="31"/>
      <c r="E580" s="31"/>
      <c r="F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</row>
    <row r="581">
      <c r="A581" s="31"/>
      <c r="B581" s="31"/>
      <c r="C581" s="31"/>
      <c r="D581" s="31"/>
      <c r="E581" s="31"/>
      <c r="F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</row>
    <row r="582">
      <c r="A582" s="31"/>
      <c r="B582" s="31"/>
      <c r="C582" s="31"/>
      <c r="D582" s="31"/>
      <c r="E582" s="31"/>
      <c r="F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</row>
    <row r="583">
      <c r="A583" s="31"/>
      <c r="B583" s="31"/>
      <c r="C583" s="31"/>
      <c r="D583" s="31"/>
      <c r="E583" s="31"/>
      <c r="F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</row>
    <row r="584">
      <c r="A584" s="31"/>
      <c r="B584" s="31"/>
      <c r="C584" s="31"/>
      <c r="D584" s="31"/>
      <c r="E584" s="31"/>
      <c r="F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</row>
    <row r="585">
      <c r="A585" s="31"/>
      <c r="B585" s="31"/>
      <c r="C585" s="31"/>
      <c r="D585" s="31"/>
      <c r="E585" s="31"/>
      <c r="F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</row>
    <row r="586">
      <c r="A586" s="31"/>
      <c r="B586" s="31"/>
      <c r="C586" s="31"/>
      <c r="D586" s="31"/>
      <c r="E586" s="31"/>
      <c r="F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</row>
    <row r="587">
      <c r="A587" s="31"/>
      <c r="B587" s="31"/>
      <c r="C587" s="31"/>
      <c r="D587" s="31"/>
      <c r="E587" s="31"/>
      <c r="F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</row>
    <row r="588">
      <c r="A588" s="31"/>
      <c r="B588" s="31"/>
      <c r="C588" s="31"/>
      <c r="D588" s="31"/>
      <c r="E588" s="31"/>
      <c r="F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</row>
    <row r="589">
      <c r="A589" s="31"/>
      <c r="B589" s="31"/>
      <c r="C589" s="31"/>
      <c r="D589" s="31"/>
      <c r="E589" s="31"/>
      <c r="F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</row>
    <row r="590">
      <c r="A590" s="31"/>
      <c r="B590" s="31"/>
      <c r="C590" s="31"/>
      <c r="D590" s="31"/>
      <c r="E590" s="31"/>
      <c r="F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</row>
    <row r="591">
      <c r="A591" s="31"/>
      <c r="B591" s="31"/>
      <c r="C591" s="31"/>
      <c r="D591" s="31"/>
      <c r="E591" s="31"/>
      <c r="F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</row>
    <row r="592">
      <c r="A592" s="31"/>
      <c r="B592" s="31"/>
      <c r="C592" s="31"/>
      <c r="D592" s="31"/>
      <c r="E592" s="31"/>
      <c r="F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</row>
    <row r="593">
      <c r="A593" s="31"/>
      <c r="B593" s="31"/>
      <c r="C593" s="31"/>
      <c r="D593" s="31"/>
      <c r="E593" s="31"/>
      <c r="F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</row>
    <row r="594">
      <c r="A594" s="31"/>
      <c r="B594" s="31"/>
      <c r="C594" s="31"/>
      <c r="D594" s="31"/>
      <c r="E594" s="31"/>
      <c r="F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</row>
    <row r="595">
      <c r="A595" s="31"/>
      <c r="B595" s="31"/>
      <c r="C595" s="31"/>
      <c r="D595" s="31"/>
      <c r="E595" s="31"/>
      <c r="F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</row>
    <row r="596">
      <c r="A596" s="31"/>
      <c r="B596" s="31"/>
      <c r="C596" s="31"/>
      <c r="D596" s="31"/>
      <c r="E596" s="31"/>
      <c r="F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</row>
    <row r="597">
      <c r="A597" s="31"/>
      <c r="B597" s="31"/>
      <c r="C597" s="31"/>
      <c r="D597" s="31"/>
      <c r="E597" s="31"/>
      <c r="F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</row>
    <row r="598">
      <c r="A598" s="31"/>
      <c r="B598" s="31"/>
      <c r="C598" s="31"/>
      <c r="D598" s="31"/>
      <c r="E598" s="31"/>
      <c r="F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</row>
    <row r="599">
      <c r="A599" s="31"/>
      <c r="B599" s="31"/>
      <c r="C599" s="31"/>
      <c r="D599" s="31"/>
      <c r="E599" s="31"/>
      <c r="F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</row>
    <row r="600">
      <c r="A600" s="31"/>
      <c r="B600" s="31"/>
      <c r="C600" s="31"/>
      <c r="D600" s="31"/>
      <c r="E600" s="31"/>
      <c r="F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</row>
    <row r="601">
      <c r="A601" s="31"/>
      <c r="B601" s="31"/>
      <c r="C601" s="31"/>
      <c r="D601" s="31"/>
      <c r="E601" s="31"/>
      <c r="F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</row>
    <row r="602">
      <c r="A602" s="31"/>
      <c r="B602" s="31"/>
      <c r="C602" s="31"/>
      <c r="D602" s="31"/>
      <c r="E602" s="31"/>
      <c r="F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</row>
    <row r="603">
      <c r="A603" s="31"/>
      <c r="B603" s="31"/>
      <c r="C603" s="31"/>
      <c r="D603" s="31"/>
      <c r="E603" s="31"/>
      <c r="F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</row>
    <row r="604">
      <c r="A604" s="31"/>
      <c r="B604" s="31"/>
      <c r="C604" s="31"/>
      <c r="D604" s="31"/>
      <c r="E604" s="31"/>
      <c r="F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</row>
    <row r="605">
      <c r="A605" s="31"/>
      <c r="B605" s="31"/>
      <c r="C605" s="31"/>
      <c r="D605" s="31"/>
      <c r="E605" s="31"/>
      <c r="F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</row>
    <row r="606">
      <c r="A606" s="31"/>
      <c r="B606" s="31"/>
      <c r="C606" s="31"/>
      <c r="D606" s="31"/>
      <c r="E606" s="31"/>
      <c r="F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</row>
    <row r="607">
      <c r="A607" s="31"/>
      <c r="B607" s="31"/>
      <c r="C607" s="31"/>
      <c r="D607" s="31"/>
      <c r="E607" s="31"/>
      <c r="F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</row>
    <row r="608">
      <c r="A608" s="31"/>
      <c r="B608" s="31"/>
      <c r="C608" s="31"/>
      <c r="D608" s="31"/>
      <c r="E608" s="31"/>
      <c r="F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</row>
    <row r="609">
      <c r="A609" s="31"/>
      <c r="B609" s="31"/>
      <c r="C609" s="31"/>
      <c r="D609" s="31"/>
      <c r="E609" s="31"/>
      <c r="F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</row>
    <row r="610">
      <c r="A610" s="31"/>
      <c r="B610" s="31"/>
      <c r="C610" s="31"/>
      <c r="D610" s="31"/>
      <c r="E610" s="31"/>
      <c r="F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</row>
    <row r="611">
      <c r="A611" s="31"/>
      <c r="B611" s="31"/>
      <c r="C611" s="31"/>
      <c r="D611" s="31"/>
      <c r="E611" s="31"/>
      <c r="F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</row>
    <row r="612">
      <c r="A612" s="31"/>
      <c r="B612" s="31"/>
      <c r="C612" s="31"/>
      <c r="D612" s="31"/>
      <c r="E612" s="31"/>
      <c r="F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</row>
    <row r="613">
      <c r="A613" s="31"/>
      <c r="B613" s="31"/>
      <c r="C613" s="31"/>
      <c r="D613" s="31"/>
      <c r="E613" s="31"/>
      <c r="F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</row>
    <row r="614">
      <c r="A614" s="31"/>
      <c r="B614" s="31"/>
      <c r="C614" s="31"/>
      <c r="D614" s="31"/>
      <c r="E614" s="31"/>
      <c r="F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</row>
    <row r="615">
      <c r="A615" s="31"/>
      <c r="B615" s="31"/>
      <c r="C615" s="31"/>
      <c r="D615" s="31"/>
      <c r="E615" s="31"/>
      <c r="F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</row>
    <row r="616">
      <c r="A616" s="31"/>
      <c r="B616" s="31"/>
      <c r="C616" s="31"/>
      <c r="D616" s="31"/>
      <c r="E616" s="31"/>
      <c r="F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</row>
    <row r="617">
      <c r="A617" s="31"/>
      <c r="B617" s="31"/>
      <c r="C617" s="31"/>
      <c r="D617" s="31"/>
      <c r="E617" s="31"/>
      <c r="F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</row>
    <row r="618">
      <c r="A618" s="31"/>
      <c r="B618" s="31"/>
      <c r="C618" s="31"/>
      <c r="D618" s="31"/>
      <c r="E618" s="31"/>
      <c r="F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</row>
    <row r="619">
      <c r="A619" s="31"/>
      <c r="B619" s="31"/>
      <c r="C619" s="31"/>
      <c r="D619" s="31"/>
      <c r="E619" s="31"/>
      <c r="F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</row>
    <row r="620">
      <c r="A620" s="31"/>
      <c r="B620" s="31"/>
      <c r="C620" s="31"/>
      <c r="D620" s="31"/>
      <c r="E620" s="31"/>
      <c r="F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</row>
    <row r="621">
      <c r="A621" s="31"/>
      <c r="B621" s="31"/>
      <c r="C621" s="31"/>
      <c r="D621" s="31"/>
      <c r="E621" s="31"/>
      <c r="F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</row>
    <row r="622">
      <c r="A622" s="31"/>
      <c r="B622" s="31"/>
      <c r="C622" s="31"/>
      <c r="D622" s="31"/>
      <c r="E622" s="31"/>
      <c r="F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</row>
    <row r="623">
      <c r="A623" s="31"/>
      <c r="B623" s="31"/>
      <c r="C623" s="31"/>
      <c r="D623" s="31"/>
      <c r="E623" s="31"/>
      <c r="F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</row>
    <row r="624">
      <c r="A624" s="31"/>
      <c r="B624" s="31"/>
      <c r="C624" s="31"/>
      <c r="D624" s="31"/>
      <c r="E624" s="31"/>
      <c r="F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</row>
    <row r="625">
      <c r="A625" s="31"/>
      <c r="B625" s="31"/>
      <c r="C625" s="31"/>
      <c r="D625" s="31"/>
      <c r="E625" s="31"/>
      <c r="F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</row>
    <row r="626">
      <c r="A626" s="31"/>
      <c r="B626" s="31"/>
      <c r="C626" s="31"/>
      <c r="D626" s="31"/>
      <c r="E626" s="31"/>
      <c r="F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</row>
    <row r="627">
      <c r="A627" s="31"/>
      <c r="B627" s="31"/>
      <c r="C627" s="31"/>
      <c r="D627" s="31"/>
      <c r="E627" s="31"/>
      <c r="F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</row>
    <row r="628">
      <c r="A628" s="31"/>
      <c r="B628" s="31"/>
      <c r="C628" s="31"/>
      <c r="D628" s="31"/>
      <c r="E628" s="31"/>
      <c r="F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</row>
    <row r="629">
      <c r="A629" s="31"/>
      <c r="B629" s="31"/>
      <c r="C629" s="31"/>
      <c r="D629" s="31"/>
      <c r="E629" s="31"/>
      <c r="F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</row>
    <row r="630">
      <c r="A630" s="31"/>
      <c r="B630" s="31"/>
      <c r="C630" s="31"/>
      <c r="D630" s="31"/>
      <c r="E630" s="31"/>
      <c r="F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</row>
    <row r="631">
      <c r="A631" s="31"/>
      <c r="B631" s="31"/>
      <c r="C631" s="31"/>
      <c r="D631" s="31"/>
      <c r="E631" s="31"/>
      <c r="F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</row>
    <row r="632">
      <c r="A632" s="31"/>
      <c r="B632" s="31"/>
      <c r="C632" s="31"/>
      <c r="D632" s="31"/>
      <c r="E632" s="31"/>
      <c r="F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</row>
    <row r="633">
      <c r="A633" s="31"/>
      <c r="B633" s="31"/>
      <c r="C633" s="31"/>
      <c r="D633" s="31"/>
      <c r="E633" s="31"/>
      <c r="F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</row>
    <row r="634">
      <c r="A634" s="31"/>
      <c r="B634" s="31"/>
      <c r="C634" s="31"/>
      <c r="D634" s="31"/>
      <c r="E634" s="31"/>
      <c r="F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</row>
    <row r="635">
      <c r="A635" s="31"/>
      <c r="B635" s="31"/>
      <c r="C635" s="31"/>
      <c r="D635" s="31"/>
      <c r="E635" s="31"/>
      <c r="F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</row>
    <row r="636">
      <c r="A636" s="31"/>
      <c r="B636" s="31"/>
      <c r="C636" s="31"/>
      <c r="D636" s="31"/>
      <c r="E636" s="31"/>
      <c r="F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</row>
    <row r="637">
      <c r="A637" s="31"/>
      <c r="B637" s="31"/>
      <c r="C637" s="31"/>
      <c r="D637" s="31"/>
      <c r="E637" s="31"/>
      <c r="F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</row>
    <row r="638">
      <c r="A638" s="31"/>
      <c r="B638" s="31"/>
      <c r="C638" s="31"/>
      <c r="D638" s="31"/>
      <c r="E638" s="31"/>
      <c r="F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</row>
    <row r="639">
      <c r="A639" s="31"/>
      <c r="B639" s="31"/>
      <c r="C639" s="31"/>
      <c r="D639" s="31"/>
      <c r="E639" s="31"/>
      <c r="F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</row>
    <row r="640">
      <c r="A640" s="31"/>
      <c r="B640" s="31"/>
      <c r="C640" s="31"/>
      <c r="D640" s="31"/>
      <c r="E640" s="31"/>
      <c r="F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</row>
    <row r="641">
      <c r="A641" s="31"/>
      <c r="B641" s="31"/>
      <c r="C641" s="31"/>
      <c r="D641" s="31"/>
      <c r="E641" s="31"/>
      <c r="F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</row>
    <row r="642">
      <c r="A642" s="31"/>
      <c r="B642" s="31"/>
      <c r="C642" s="31"/>
      <c r="D642" s="31"/>
      <c r="E642" s="31"/>
      <c r="F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</row>
    <row r="643">
      <c r="A643" s="31"/>
      <c r="B643" s="31"/>
      <c r="C643" s="31"/>
      <c r="D643" s="31"/>
      <c r="E643" s="31"/>
      <c r="F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</row>
    <row r="644">
      <c r="A644" s="31"/>
      <c r="B644" s="31"/>
      <c r="C644" s="31"/>
      <c r="D644" s="31"/>
      <c r="E644" s="31"/>
      <c r="F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</row>
    <row r="645">
      <c r="A645" s="31"/>
      <c r="B645" s="31"/>
      <c r="C645" s="31"/>
      <c r="D645" s="31"/>
      <c r="E645" s="31"/>
      <c r="F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</row>
    <row r="646">
      <c r="A646" s="31"/>
      <c r="B646" s="31"/>
      <c r="C646" s="31"/>
      <c r="D646" s="31"/>
      <c r="E646" s="31"/>
      <c r="F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</row>
    <row r="647">
      <c r="A647" s="31"/>
      <c r="B647" s="31"/>
      <c r="C647" s="31"/>
      <c r="D647" s="31"/>
      <c r="E647" s="31"/>
      <c r="F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</row>
    <row r="648">
      <c r="A648" s="31"/>
      <c r="B648" s="31"/>
      <c r="C648" s="31"/>
      <c r="D648" s="31"/>
      <c r="E648" s="31"/>
      <c r="F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</row>
    <row r="649">
      <c r="A649" s="31"/>
      <c r="B649" s="31"/>
      <c r="C649" s="31"/>
      <c r="D649" s="31"/>
      <c r="E649" s="31"/>
      <c r="F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</row>
    <row r="650">
      <c r="A650" s="31"/>
      <c r="B650" s="31"/>
      <c r="C650" s="31"/>
      <c r="D650" s="31"/>
      <c r="E650" s="31"/>
      <c r="F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</row>
    <row r="651">
      <c r="A651" s="31"/>
      <c r="B651" s="31"/>
      <c r="C651" s="31"/>
      <c r="D651" s="31"/>
      <c r="E651" s="31"/>
      <c r="F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</row>
    <row r="652">
      <c r="A652" s="31"/>
      <c r="B652" s="31"/>
      <c r="C652" s="31"/>
      <c r="D652" s="31"/>
      <c r="E652" s="31"/>
      <c r="F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</row>
    <row r="653">
      <c r="A653" s="31"/>
      <c r="B653" s="31"/>
      <c r="C653" s="31"/>
      <c r="D653" s="31"/>
      <c r="E653" s="31"/>
      <c r="F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</row>
    <row r="654">
      <c r="A654" s="31"/>
      <c r="B654" s="31"/>
      <c r="C654" s="31"/>
      <c r="D654" s="31"/>
      <c r="E654" s="31"/>
      <c r="F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</row>
    <row r="655">
      <c r="A655" s="31"/>
      <c r="B655" s="31"/>
      <c r="C655" s="31"/>
      <c r="D655" s="31"/>
      <c r="E655" s="31"/>
      <c r="F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</row>
    <row r="656">
      <c r="A656" s="31"/>
      <c r="B656" s="31"/>
      <c r="C656" s="31"/>
      <c r="D656" s="31"/>
      <c r="E656" s="31"/>
      <c r="F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</row>
    <row r="657">
      <c r="A657" s="31"/>
      <c r="B657" s="31"/>
      <c r="C657" s="31"/>
      <c r="D657" s="31"/>
      <c r="E657" s="31"/>
      <c r="F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</row>
    <row r="658">
      <c r="A658" s="31"/>
      <c r="B658" s="31"/>
      <c r="C658" s="31"/>
      <c r="D658" s="31"/>
      <c r="E658" s="31"/>
      <c r="F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</row>
    <row r="659">
      <c r="A659" s="31"/>
      <c r="B659" s="31"/>
      <c r="C659" s="31"/>
      <c r="D659" s="31"/>
      <c r="E659" s="31"/>
      <c r="F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</row>
    <row r="660">
      <c r="A660" s="31"/>
      <c r="B660" s="31"/>
      <c r="C660" s="31"/>
      <c r="D660" s="31"/>
      <c r="E660" s="31"/>
      <c r="F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</row>
    <row r="661">
      <c r="A661" s="31"/>
      <c r="B661" s="31"/>
      <c r="C661" s="31"/>
      <c r="D661" s="31"/>
      <c r="E661" s="31"/>
      <c r="F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</row>
    <row r="662">
      <c r="A662" s="31"/>
      <c r="B662" s="31"/>
      <c r="C662" s="31"/>
      <c r="D662" s="31"/>
      <c r="E662" s="31"/>
      <c r="F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</row>
    <row r="663">
      <c r="A663" s="31"/>
      <c r="B663" s="31"/>
      <c r="C663" s="31"/>
      <c r="D663" s="31"/>
      <c r="E663" s="31"/>
      <c r="F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</row>
    <row r="664">
      <c r="A664" s="31"/>
      <c r="B664" s="31"/>
      <c r="C664" s="31"/>
      <c r="D664" s="31"/>
      <c r="E664" s="31"/>
      <c r="F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</row>
    <row r="665">
      <c r="A665" s="31"/>
      <c r="B665" s="31"/>
      <c r="C665" s="31"/>
      <c r="D665" s="31"/>
      <c r="E665" s="31"/>
      <c r="F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</row>
    <row r="666">
      <c r="A666" s="31"/>
      <c r="B666" s="31"/>
      <c r="C666" s="31"/>
      <c r="D666" s="31"/>
      <c r="E666" s="31"/>
      <c r="F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</row>
    <row r="667">
      <c r="A667" s="31"/>
      <c r="B667" s="31"/>
      <c r="C667" s="31"/>
      <c r="D667" s="31"/>
      <c r="E667" s="31"/>
      <c r="F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</row>
    <row r="668">
      <c r="A668" s="31"/>
      <c r="B668" s="31"/>
      <c r="C668" s="31"/>
      <c r="D668" s="31"/>
      <c r="E668" s="31"/>
      <c r="F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</row>
    <row r="669">
      <c r="A669" s="31"/>
      <c r="B669" s="31"/>
      <c r="C669" s="31"/>
      <c r="D669" s="31"/>
      <c r="E669" s="31"/>
      <c r="F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</row>
    <row r="670">
      <c r="A670" s="31"/>
      <c r="B670" s="31"/>
      <c r="C670" s="31"/>
      <c r="D670" s="31"/>
      <c r="E670" s="31"/>
      <c r="F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</row>
    <row r="671">
      <c r="A671" s="31"/>
      <c r="B671" s="31"/>
      <c r="C671" s="31"/>
      <c r="D671" s="31"/>
      <c r="E671" s="31"/>
      <c r="F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</row>
    <row r="672">
      <c r="A672" s="31"/>
      <c r="B672" s="31"/>
      <c r="C672" s="31"/>
      <c r="D672" s="31"/>
      <c r="E672" s="31"/>
      <c r="F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</row>
    <row r="673">
      <c r="A673" s="31"/>
      <c r="B673" s="31"/>
      <c r="C673" s="31"/>
      <c r="D673" s="31"/>
      <c r="E673" s="31"/>
      <c r="F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</row>
    <row r="674">
      <c r="A674" s="31"/>
      <c r="B674" s="31"/>
      <c r="C674" s="31"/>
      <c r="D674" s="31"/>
      <c r="E674" s="31"/>
      <c r="F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</row>
    <row r="675">
      <c r="A675" s="31"/>
      <c r="B675" s="31"/>
      <c r="C675" s="31"/>
      <c r="D675" s="31"/>
      <c r="E675" s="31"/>
      <c r="F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</row>
    <row r="676">
      <c r="A676" s="31"/>
      <c r="B676" s="31"/>
      <c r="C676" s="31"/>
      <c r="D676" s="31"/>
      <c r="E676" s="31"/>
      <c r="F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</row>
    <row r="677">
      <c r="A677" s="31"/>
      <c r="B677" s="31"/>
      <c r="C677" s="31"/>
      <c r="D677" s="31"/>
      <c r="E677" s="31"/>
      <c r="F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</row>
    <row r="678">
      <c r="A678" s="31"/>
      <c r="B678" s="31"/>
      <c r="C678" s="31"/>
      <c r="D678" s="31"/>
      <c r="E678" s="31"/>
      <c r="F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</row>
    <row r="679">
      <c r="A679" s="31"/>
      <c r="B679" s="31"/>
      <c r="C679" s="31"/>
      <c r="D679" s="31"/>
      <c r="E679" s="31"/>
      <c r="F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</row>
    <row r="680">
      <c r="A680" s="31"/>
      <c r="B680" s="31"/>
      <c r="C680" s="31"/>
      <c r="D680" s="31"/>
      <c r="E680" s="31"/>
      <c r="F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</row>
    <row r="681">
      <c r="A681" s="31"/>
      <c r="B681" s="31"/>
      <c r="C681" s="31"/>
      <c r="D681" s="31"/>
      <c r="E681" s="31"/>
      <c r="F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</row>
    <row r="682">
      <c r="A682" s="31"/>
      <c r="B682" s="31"/>
      <c r="C682" s="31"/>
      <c r="D682" s="31"/>
      <c r="E682" s="31"/>
      <c r="F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</row>
    <row r="683">
      <c r="A683" s="31"/>
      <c r="B683" s="31"/>
      <c r="C683" s="31"/>
      <c r="D683" s="31"/>
      <c r="E683" s="31"/>
      <c r="F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</row>
    <row r="684">
      <c r="A684" s="31"/>
      <c r="B684" s="31"/>
      <c r="C684" s="31"/>
      <c r="D684" s="31"/>
      <c r="E684" s="31"/>
      <c r="F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</row>
    <row r="685">
      <c r="A685" s="31"/>
      <c r="B685" s="31"/>
      <c r="C685" s="31"/>
      <c r="D685" s="31"/>
      <c r="E685" s="31"/>
      <c r="F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</row>
    <row r="686">
      <c r="A686" s="31"/>
      <c r="B686" s="31"/>
      <c r="C686" s="31"/>
      <c r="D686" s="31"/>
      <c r="E686" s="31"/>
      <c r="F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</row>
    <row r="687">
      <c r="A687" s="31"/>
      <c r="B687" s="31"/>
      <c r="C687" s="31"/>
      <c r="D687" s="31"/>
      <c r="E687" s="31"/>
      <c r="F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</row>
    <row r="688">
      <c r="A688" s="31"/>
      <c r="B688" s="31"/>
      <c r="C688" s="31"/>
      <c r="D688" s="31"/>
      <c r="E688" s="31"/>
      <c r="F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</row>
    <row r="689">
      <c r="A689" s="31"/>
      <c r="B689" s="31"/>
      <c r="C689" s="31"/>
      <c r="D689" s="31"/>
      <c r="E689" s="31"/>
      <c r="F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</row>
    <row r="690">
      <c r="A690" s="31"/>
      <c r="B690" s="31"/>
      <c r="C690" s="31"/>
      <c r="D690" s="31"/>
      <c r="E690" s="31"/>
      <c r="F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</row>
    <row r="691">
      <c r="A691" s="31"/>
      <c r="B691" s="31"/>
      <c r="C691" s="31"/>
      <c r="D691" s="31"/>
      <c r="E691" s="31"/>
      <c r="F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</row>
    <row r="692">
      <c r="A692" s="31"/>
      <c r="B692" s="31"/>
      <c r="C692" s="31"/>
      <c r="D692" s="31"/>
      <c r="E692" s="31"/>
      <c r="F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</row>
    <row r="693">
      <c r="A693" s="31"/>
      <c r="B693" s="31"/>
      <c r="C693" s="31"/>
      <c r="D693" s="31"/>
      <c r="E693" s="31"/>
      <c r="F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</row>
    <row r="694">
      <c r="A694" s="31"/>
      <c r="B694" s="31"/>
      <c r="C694" s="31"/>
      <c r="D694" s="31"/>
      <c r="E694" s="31"/>
      <c r="F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</row>
    <row r="695">
      <c r="A695" s="31"/>
      <c r="B695" s="31"/>
      <c r="C695" s="31"/>
      <c r="D695" s="31"/>
      <c r="E695" s="31"/>
      <c r="F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</row>
    <row r="696">
      <c r="A696" s="31"/>
      <c r="B696" s="31"/>
      <c r="C696" s="31"/>
      <c r="D696" s="31"/>
      <c r="E696" s="31"/>
      <c r="F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</row>
    <row r="697">
      <c r="A697" s="31"/>
      <c r="B697" s="31"/>
      <c r="C697" s="31"/>
      <c r="D697" s="31"/>
      <c r="E697" s="31"/>
      <c r="F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</row>
    <row r="698">
      <c r="A698" s="31"/>
      <c r="B698" s="31"/>
      <c r="C698" s="31"/>
      <c r="D698" s="31"/>
      <c r="E698" s="31"/>
      <c r="F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</row>
    <row r="699">
      <c r="A699" s="31"/>
      <c r="B699" s="31"/>
      <c r="C699" s="31"/>
      <c r="D699" s="31"/>
      <c r="E699" s="31"/>
      <c r="F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</row>
    <row r="700">
      <c r="A700" s="31"/>
      <c r="B700" s="31"/>
      <c r="C700" s="31"/>
      <c r="D700" s="31"/>
      <c r="E700" s="31"/>
      <c r="F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</row>
    <row r="701">
      <c r="A701" s="31"/>
      <c r="B701" s="31"/>
      <c r="C701" s="31"/>
      <c r="D701" s="31"/>
      <c r="E701" s="31"/>
      <c r="F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</row>
    <row r="702">
      <c r="A702" s="31"/>
      <c r="B702" s="31"/>
      <c r="C702" s="31"/>
      <c r="D702" s="31"/>
      <c r="E702" s="31"/>
      <c r="F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</row>
    <row r="703">
      <c r="A703" s="31"/>
      <c r="B703" s="31"/>
      <c r="C703" s="31"/>
      <c r="D703" s="31"/>
      <c r="E703" s="31"/>
      <c r="F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</row>
    <row r="704">
      <c r="A704" s="31"/>
      <c r="B704" s="31"/>
      <c r="C704" s="31"/>
      <c r="D704" s="31"/>
      <c r="E704" s="31"/>
      <c r="F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</row>
    <row r="705">
      <c r="A705" s="31"/>
      <c r="B705" s="31"/>
      <c r="C705" s="31"/>
      <c r="D705" s="31"/>
      <c r="E705" s="31"/>
      <c r="F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</row>
    <row r="706">
      <c r="A706" s="31"/>
      <c r="B706" s="31"/>
      <c r="C706" s="31"/>
      <c r="D706" s="31"/>
      <c r="E706" s="31"/>
      <c r="F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</row>
    <row r="707">
      <c r="A707" s="31"/>
      <c r="B707" s="31"/>
      <c r="C707" s="31"/>
      <c r="D707" s="31"/>
      <c r="E707" s="31"/>
      <c r="F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</row>
    <row r="708">
      <c r="A708" s="31"/>
      <c r="B708" s="31"/>
      <c r="C708" s="31"/>
      <c r="D708" s="31"/>
      <c r="E708" s="31"/>
      <c r="F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</row>
    <row r="709">
      <c r="A709" s="31"/>
      <c r="B709" s="31"/>
      <c r="C709" s="31"/>
      <c r="D709" s="31"/>
      <c r="E709" s="31"/>
      <c r="F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</row>
    <row r="710">
      <c r="A710" s="31"/>
      <c r="B710" s="31"/>
      <c r="C710" s="31"/>
      <c r="D710" s="31"/>
      <c r="E710" s="31"/>
      <c r="F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</row>
    <row r="711">
      <c r="A711" s="31"/>
      <c r="B711" s="31"/>
      <c r="C711" s="31"/>
      <c r="D711" s="31"/>
      <c r="E711" s="31"/>
      <c r="F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</row>
    <row r="712">
      <c r="A712" s="31"/>
      <c r="B712" s="31"/>
      <c r="C712" s="31"/>
      <c r="D712" s="31"/>
      <c r="E712" s="31"/>
      <c r="F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</row>
    <row r="713">
      <c r="A713" s="31"/>
      <c r="B713" s="31"/>
      <c r="C713" s="31"/>
      <c r="D713" s="31"/>
      <c r="E713" s="31"/>
      <c r="F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</row>
    <row r="714">
      <c r="A714" s="31"/>
      <c r="B714" s="31"/>
      <c r="C714" s="31"/>
      <c r="D714" s="31"/>
      <c r="E714" s="31"/>
      <c r="F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</row>
    <row r="715">
      <c r="A715" s="31"/>
      <c r="B715" s="31"/>
      <c r="C715" s="31"/>
      <c r="D715" s="31"/>
      <c r="E715" s="31"/>
      <c r="F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</row>
    <row r="716">
      <c r="A716" s="31"/>
      <c r="B716" s="31"/>
      <c r="C716" s="31"/>
      <c r="D716" s="31"/>
      <c r="E716" s="31"/>
      <c r="F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</row>
    <row r="717">
      <c r="A717" s="31"/>
      <c r="B717" s="31"/>
      <c r="C717" s="31"/>
      <c r="D717" s="31"/>
      <c r="E717" s="31"/>
      <c r="F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</row>
    <row r="718">
      <c r="A718" s="31"/>
      <c r="B718" s="31"/>
      <c r="C718" s="31"/>
      <c r="D718" s="31"/>
      <c r="E718" s="31"/>
      <c r="F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</row>
    <row r="719">
      <c r="A719" s="31"/>
      <c r="B719" s="31"/>
      <c r="C719" s="31"/>
      <c r="D719" s="31"/>
      <c r="E719" s="31"/>
      <c r="F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</row>
    <row r="720">
      <c r="A720" s="31"/>
      <c r="B720" s="31"/>
      <c r="C720" s="31"/>
      <c r="D720" s="31"/>
      <c r="E720" s="31"/>
      <c r="F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</row>
    <row r="721">
      <c r="A721" s="31"/>
      <c r="B721" s="31"/>
      <c r="C721" s="31"/>
      <c r="D721" s="31"/>
      <c r="E721" s="31"/>
      <c r="F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</row>
    <row r="722">
      <c r="A722" s="31"/>
      <c r="B722" s="31"/>
      <c r="C722" s="31"/>
      <c r="D722" s="31"/>
      <c r="E722" s="31"/>
      <c r="F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</row>
    <row r="723">
      <c r="A723" s="31"/>
      <c r="B723" s="31"/>
      <c r="C723" s="31"/>
      <c r="D723" s="31"/>
      <c r="E723" s="31"/>
      <c r="F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</row>
    <row r="724">
      <c r="A724" s="31"/>
      <c r="B724" s="31"/>
      <c r="C724" s="31"/>
      <c r="D724" s="31"/>
      <c r="E724" s="31"/>
      <c r="F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</row>
    <row r="725">
      <c r="A725" s="31"/>
      <c r="B725" s="31"/>
      <c r="C725" s="31"/>
      <c r="D725" s="31"/>
      <c r="E725" s="31"/>
      <c r="F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</row>
    <row r="726">
      <c r="A726" s="31"/>
      <c r="B726" s="31"/>
      <c r="C726" s="31"/>
      <c r="D726" s="31"/>
      <c r="E726" s="31"/>
      <c r="F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</row>
    <row r="727">
      <c r="A727" s="31"/>
      <c r="B727" s="31"/>
      <c r="C727" s="31"/>
      <c r="D727" s="31"/>
      <c r="E727" s="31"/>
      <c r="F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</row>
    <row r="728">
      <c r="A728" s="31"/>
      <c r="B728" s="31"/>
      <c r="C728" s="31"/>
      <c r="D728" s="31"/>
      <c r="E728" s="31"/>
      <c r="F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</row>
    <row r="729">
      <c r="A729" s="31"/>
      <c r="B729" s="31"/>
      <c r="C729" s="31"/>
      <c r="D729" s="31"/>
      <c r="E729" s="31"/>
      <c r="F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</row>
    <row r="730">
      <c r="A730" s="31"/>
      <c r="B730" s="31"/>
      <c r="C730" s="31"/>
      <c r="D730" s="31"/>
      <c r="E730" s="31"/>
      <c r="F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</row>
    <row r="731">
      <c r="A731" s="31"/>
      <c r="B731" s="31"/>
      <c r="C731" s="31"/>
      <c r="D731" s="31"/>
      <c r="E731" s="31"/>
      <c r="F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</row>
    <row r="732">
      <c r="A732" s="31"/>
      <c r="B732" s="31"/>
      <c r="C732" s="31"/>
      <c r="D732" s="31"/>
      <c r="E732" s="31"/>
      <c r="F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</row>
    <row r="733">
      <c r="A733" s="31"/>
      <c r="B733" s="31"/>
      <c r="C733" s="31"/>
      <c r="D733" s="31"/>
      <c r="E733" s="31"/>
      <c r="F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</row>
    <row r="734">
      <c r="A734" s="31"/>
      <c r="B734" s="31"/>
      <c r="C734" s="31"/>
      <c r="D734" s="31"/>
      <c r="E734" s="31"/>
      <c r="F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</row>
    <row r="735">
      <c r="A735" s="31"/>
      <c r="B735" s="31"/>
      <c r="C735" s="31"/>
      <c r="D735" s="31"/>
      <c r="E735" s="31"/>
      <c r="F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</row>
    <row r="736">
      <c r="A736" s="31"/>
      <c r="B736" s="31"/>
      <c r="C736" s="31"/>
      <c r="D736" s="31"/>
      <c r="E736" s="31"/>
      <c r="F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</row>
    <row r="737">
      <c r="A737" s="31"/>
      <c r="B737" s="31"/>
      <c r="C737" s="31"/>
      <c r="D737" s="31"/>
      <c r="E737" s="31"/>
      <c r="F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</row>
    <row r="738">
      <c r="A738" s="31"/>
      <c r="B738" s="31"/>
      <c r="C738" s="31"/>
      <c r="D738" s="31"/>
      <c r="E738" s="31"/>
      <c r="F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</row>
    <row r="739">
      <c r="A739" s="31"/>
      <c r="B739" s="31"/>
      <c r="C739" s="31"/>
      <c r="D739" s="31"/>
      <c r="E739" s="31"/>
      <c r="F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</row>
    <row r="740">
      <c r="A740" s="31"/>
      <c r="B740" s="31"/>
      <c r="C740" s="31"/>
      <c r="D740" s="31"/>
      <c r="E740" s="31"/>
      <c r="F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</row>
    <row r="741">
      <c r="A741" s="31"/>
      <c r="B741" s="31"/>
      <c r="C741" s="31"/>
      <c r="D741" s="31"/>
      <c r="E741" s="31"/>
      <c r="F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</row>
    <row r="742">
      <c r="A742" s="31"/>
      <c r="B742" s="31"/>
      <c r="C742" s="31"/>
      <c r="D742" s="31"/>
      <c r="E742" s="31"/>
      <c r="F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</row>
    <row r="743">
      <c r="A743" s="31"/>
      <c r="B743" s="31"/>
      <c r="C743" s="31"/>
      <c r="D743" s="31"/>
      <c r="E743" s="31"/>
      <c r="F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</row>
    <row r="744">
      <c r="A744" s="31"/>
      <c r="B744" s="31"/>
      <c r="C744" s="31"/>
      <c r="D744" s="31"/>
      <c r="E744" s="31"/>
      <c r="F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</row>
    <row r="745">
      <c r="A745" s="31"/>
      <c r="B745" s="31"/>
      <c r="C745" s="31"/>
      <c r="D745" s="31"/>
      <c r="E745" s="31"/>
      <c r="F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</row>
    <row r="746">
      <c r="A746" s="31"/>
      <c r="B746" s="31"/>
      <c r="C746" s="31"/>
      <c r="D746" s="31"/>
      <c r="E746" s="31"/>
      <c r="F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</row>
    <row r="747">
      <c r="A747" s="31"/>
      <c r="B747" s="31"/>
      <c r="C747" s="31"/>
      <c r="D747" s="31"/>
      <c r="E747" s="31"/>
      <c r="F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</row>
    <row r="748">
      <c r="A748" s="31"/>
      <c r="B748" s="31"/>
      <c r="C748" s="31"/>
      <c r="D748" s="31"/>
      <c r="E748" s="31"/>
      <c r="F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</row>
    <row r="749">
      <c r="A749" s="31"/>
      <c r="B749" s="31"/>
      <c r="C749" s="31"/>
      <c r="D749" s="31"/>
      <c r="E749" s="31"/>
      <c r="F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</row>
    <row r="750">
      <c r="A750" s="31"/>
      <c r="B750" s="31"/>
      <c r="C750" s="31"/>
      <c r="D750" s="31"/>
      <c r="E750" s="31"/>
      <c r="F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</row>
    <row r="751">
      <c r="A751" s="31"/>
      <c r="B751" s="31"/>
      <c r="C751" s="31"/>
      <c r="D751" s="31"/>
      <c r="E751" s="31"/>
      <c r="F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</row>
    <row r="752">
      <c r="A752" s="31"/>
      <c r="B752" s="31"/>
      <c r="C752" s="31"/>
      <c r="D752" s="31"/>
      <c r="E752" s="31"/>
      <c r="F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</row>
    <row r="753">
      <c r="A753" s="31"/>
      <c r="B753" s="31"/>
      <c r="C753" s="31"/>
      <c r="D753" s="31"/>
      <c r="E753" s="31"/>
      <c r="F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</row>
    <row r="754">
      <c r="A754" s="31"/>
      <c r="B754" s="31"/>
      <c r="C754" s="31"/>
      <c r="D754" s="31"/>
      <c r="E754" s="31"/>
      <c r="F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</row>
    <row r="755">
      <c r="A755" s="31"/>
      <c r="B755" s="31"/>
      <c r="C755" s="31"/>
      <c r="D755" s="31"/>
      <c r="E755" s="31"/>
      <c r="F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</row>
    <row r="756">
      <c r="A756" s="31"/>
      <c r="B756" s="31"/>
      <c r="C756" s="31"/>
      <c r="D756" s="31"/>
      <c r="E756" s="31"/>
      <c r="F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</row>
    <row r="757">
      <c r="A757" s="31"/>
      <c r="B757" s="31"/>
      <c r="C757" s="31"/>
      <c r="D757" s="31"/>
      <c r="E757" s="31"/>
      <c r="F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</row>
    <row r="758">
      <c r="A758" s="31"/>
      <c r="B758" s="31"/>
      <c r="C758" s="31"/>
      <c r="D758" s="31"/>
      <c r="E758" s="31"/>
      <c r="F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</row>
    <row r="759">
      <c r="A759" s="31"/>
      <c r="B759" s="31"/>
      <c r="C759" s="31"/>
      <c r="D759" s="31"/>
      <c r="E759" s="31"/>
      <c r="F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</row>
    <row r="760">
      <c r="A760" s="31"/>
      <c r="B760" s="31"/>
      <c r="C760" s="31"/>
      <c r="D760" s="31"/>
      <c r="E760" s="31"/>
      <c r="F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</row>
    <row r="761">
      <c r="A761" s="31"/>
      <c r="B761" s="31"/>
      <c r="C761" s="31"/>
      <c r="D761" s="31"/>
      <c r="E761" s="31"/>
      <c r="F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</row>
    <row r="762">
      <c r="A762" s="31"/>
      <c r="B762" s="31"/>
      <c r="C762" s="31"/>
      <c r="D762" s="31"/>
      <c r="E762" s="31"/>
      <c r="F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</row>
    <row r="763">
      <c r="A763" s="31"/>
      <c r="B763" s="31"/>
      <c r="C763" s="31"/>
      <c r="D763" s="31"/>
      <c r="E763" s="31"/>
      <c r="F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</row>
    <row r="764">
      <c r="A764" s="31"/>
      <c r="B764" s="31"/>
      <c r="C764" s="31"/>
      <c r="D764" s="31"/>
      <c r="E764" s="31"/>
      <c r="F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</row>
    <row r="765">
      <c r="A765" s="31"/>
      <c r="B765" s="31"/>
      <c r="C765" s="31"/>
      <c r="D765" s="31"/>
      <c r="E765" s="31"/>
      <c r="F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</row>
    <row r="766">
      <c r="A766" s="31"/>
      <c r="B766" s="31"/>
      <c r="C766" s="31"/>
      <c r="D766" s="31"/>
      <c r="E766" s="31"/>
      <c r="F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</row>
    <row r="767">
      <c r="A767" s="31"/>
      <c r="B767" s="31"/>
      <c r="C767" s="31"/>
      <c r="D767" s="31"/>
      <c r="E767" s="31"/>
      <c r="F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</row>
    <row r="768">
      <c r="A768" s="31"/>
      <c r="B768" s="31"/>
      <c r="C768" s="31"/>
      <c r="D768" s="31"/>
      <c r="E768" s="31"/>
      <c r="F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</row>
    <row r="769">
      <c r="A769" s="31"/>
      <c r="B769" s="31"/>
      <c r="C769" s="31"/>
      <c r="D769" s="31"/>
      <c r="E769" s="31"/>
      <c r="F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</row>
    <row r="770">
      <c r="A770" s="31"/>
      <c r="B770" s="31"/>
      <c r="C770" s="31"/>
      <c r="D770" s="31"/>
      <c r="E770" s="31"/>
      <c r="F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</row>
    <row r="771">
      <c r="A771" s="31"/>
      <c r="B771" s="31"/>
      <c r="C771" s="31"/>
      <c r="D771" s="31"/>
      <c r="E771" s="31"/>
      <c r="F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</row>
    <row r="772">
      <c r="A772" s="31"/>
      <c r="B772" s="31"/>
      <c r="C772" s="31"/>
      <c r="D772" s="31"/>
      <c r="E772" s="31"/>
      <c r="F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</row>
    <row r="773">
      <c r="A773" s="31"/>
      <c r="B773" s="31"/>
      <c r="C773" s="31"/>
      <c r="D773" s="31"/>
      <c r="E773" s="31"/>
      <c r="F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</row>
    <row r="774">
      <c r="A774" s="31"/>
      <c r="B774" s="31"/>
      <c r="C774" s="31"/>
      <c r="D774" s="31"/>
      <c r="E774" s="31"/>
      <c r="F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</row>
    <row r="775">
      <c r="A775" s="31"/>
      <c r="B775" s="31"/>
      <c r="C775" s="31"/>
      <c r="D775" s="31"/>
      <c r="E775" s="31"/>
      <c r="F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</row>
    <row r="776">
      <c r="A776" s="31"/>
      <c r="B776" s="31"/>
      <c r="C776" s="31"/>
      <c r="D776" s="31"/>
      <c r="E776" s="31"/>
      <c r="F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</row>
    <row r="777">
      <c r="A777" s="31"/>
      <c r="B777" s="31"/>
      <c r="C777" s="31"/>
      <c r="D777" s="31"/>
      <c r="E777" s="31"/>
      <c r="F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</row>
    <row r="778">
      <c r="A778" s="31"/>
      <c r="B778" s="31"/>
      <c r="C778" s="31"/>
      <c r="D778" s="31"/>
      <c r="E778" s="31"/>
      <c r="F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</row>
    <row r="779">
      <c r="A779" s="31"/>
      <c r="B779" s="31"/>
      <c r="C779" s="31"/>
      <c r="D779" s="31"/>
      <c r="E779" s="31"/>
      <c r="F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</row>
    <row r="780">
      <c r="A780" s="31"/>
      <c r="B780" s="31"/>
      <c r="C780" s="31"/>
      <c r="D780" s="31"/>
      <c r="E780" s="31"/>
      <c r="F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</row>
    <row r="781">
      <c r="A781" s="31"/>
      <c r="B781" s="31"/>
      <c r="C781" s="31"/>
      <c r="D781" s="31"/>
      <c r="E781" s="31"/>
      <c r="F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</row>
    <row r="782">
      <c r="A782" s="31"/>
      <c r="B782" s="31"/>
      <c r="C782" s="31"/>
      <c r="D782" s="31"/>
      <c r="E782" s="31"/>
      <c r="F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</row>
    <row r="783">
      <c r="A783" s="31"/>
      <c r="B783" s="31"/>
      <c r="C783" s="31"/>
      <c r="D783" s="31"/>
      <c r="E783" s="31"/>
      <c r="F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</row>
    <row r="784">
      <c r="A784" s="31"/>
      <c r="B784" s="31"/>
      <c r="C784" s="31"/>
      <c r="D784" s="31"/>
      <c r="E784" s="31"/>
      <c r="F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</row>
    <row r="785">
      <c r="A785" s="31"/>
      <c r="B785" s="31"/>
      <c r="C785" s="31"/>
      <c r="D785" s="31"/>
      <c r="E785" s="31"/>
      <c r="F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</row>
    <row r="786">
      <c r="A786" s="31"/>
      <c r="B786" s="31"/>
      <c r="C786" s="31"/>
      <c r="D786" s="31"/>
      <c r="E786" s="31"/>
      <c r="F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</row>
    <row r="787">
      <c r="A787" s="31"/>
      <c r="B787" s="31"/>
      <c r="C787" s="31"/>
      <c r="D787" s="31"/>
      <c r="E787" s="31"/>
      <c r="F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</row>
    <row r="788">
      <c r="A788" s="31"/>
      <c r="B788" s="31"/>
      <c r="C788" s="31"/>
      <c r="D788" s="31"/>
      <c r="E788" s="31"/>
      <c r="F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</row>
    <row r="789">
      <c r="A789" s="31"/>
      <c r="B789" s="31"/>
      <c r="C789" s="31"/>
      <c r="D789" s="31"/>
      <c r="E789" s="31"/>
      <c r="F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</row>
    <row r="790">
      <c r="A790" s="31"/>
      <c r="B790" s="31"/>
      <c r="C790" s="31"/>
      <c r="D790" s="31"/>
      <c r="E790" s="31"/>
      <c r="F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</row>
    <row r="791">
      <c r="A791" s="31"/>
      <c r="B791" s="31"/>
      <c r="C791" s="31"/>
      <c r="D791" s="31"/>
      <c r="E791" s="31"/>
      <c r="F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</row>
    <row r="792">
      <c r="A792" s="31"/>
      <c r="B792" s="31"/>
      <c r="C792" s="31"/>
      <c r="D792" s="31"/>
      <c r="E792" s="31"/>
      <c r="F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</row>
    <row r="793">
      <c r="A793" s="31"/>
      <c r="B793" s="31"/>
      <c r="C793" s="31"/>
      <c r="D793" s="31"/>
      <c r="E793" s="31"/>
      <c r="F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</row>
    <row r="794">
      <c r="A794" s="31"/>
      <c r="B794" s="31"/>
      <c r="C794" s="31"/>
      <c r="D794" s="31"/>
      <c r="E794" s="31"/>
      <c r="F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</row>
    <row r="795">
      <c r="A795" s="31"/>
      <c r="B795" s="31"/>
      <c r="C795" s="31"/>
      <c r="D795" s="31"/>
      <c r="E795" s="31"/>
      <c r="F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</row>
    <row r="796">
      <c r="A796" s="31"/>
      <c r="B796" s="31"/>
      <c r="C796" s="31"/>
      <c r="D796" s="31"/>
      <c r="E796" s="31"/>
      <c r="F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</row>
    <row r="797">
      <c r="A797" s="31"/>
      <c r="B797" s="31"/>
      <c r="C797" s="31"/>
      <c r="D797" s="31"/>
      <c r="E797" s="31"/>
      <c r="F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</row>
    <row r="798">
      <c r="A798" s="31"/>
      <c r="B798" s="31"/>
      <c r="C798" s="31"/>
      <c r="D798" s="31"/>
      <c r="E798" s="31"/>
      <c r="F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</row>
    <row r="799">
      <c r="A799" s="31"/>
      <c r="B799" s="31"/>
      <c r="C799" s="31"/>
      <c r="D799" s="31"/>
      <c r="E799" s="31"/>
      <c r="F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</row>
    <row r="800">
      <c r="A800" s="31"/>
      <c r="B800" s="31"/>
      <c r="C800" s="31"/>
      <c r="D800" s="31"/>
      <c r="E800" s="31"/>
      <c r="F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</row>
    <row r="801">
      <c r="A801" s="31"/>
      <c r="B801" s="31"/>
      <c r="C801" s="31"/>
      <c r="D801" s="31"/>
      <c r="E801" s="31"/>
      <c r="F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</row>
    <row r="802">
      <c r="A802" s="31"/>
      <c r="B802" s="31"/>
      <c r="C802" s="31"/>
      <c r="D802" s="31"/>
      <c r="E802" s="31"/>
      <c r="F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</row>
    <row r="803">
      <c r="A803" s="31"/>
      <c r="B803" s="31"/>
      <c r="C803" s="31"/>
      <c r="D803" s="31"/>
      <c r="E803" s="31"/>
      <c r="F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</row>
    <row r="804">
      <c r="A804" s="31"/>
      <c r="B804" s="31"/>
      <c r="C804" s="31"/>
      <c r="D804" s="31"/>
      <c r="E804" s="31"/>
      <c r="F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</row>
    <row r="805">
      <c r="A805" s="31"/>
      <c r="B805" s="31"/>
      <c r="C805" s="31"/>
      <c r="D805" s="31"/>
      <c r="E805" s="31"/>
      <c r="F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</row>
    <row r="806">
      <c r="A806" s="31"/>
      <c r="B806" s="31"/>
      <c r="C806" s="31"/>
      <c r="D806" s="31"/>
      <c r="E806" s="31"/>
      <c r="F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</row>
    <row r="807">
      <c r="A807" s="31"/>
      <c r="B807" s="31"/>
      <c r="C807" s="31"/>
      <c r="D807" s="31"/>
      <c r="E807" s="31"/>
      <c r="F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</row>
    <row r="808">
      <c r="A808" s="31"/>
      <c r="B808" s="31"/>
      <c r="C808" s="31"/>
      <c r="D808" s="31"/>
      <c r="E808" s="31"/>
      <c r="F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</row>
    <row r="809">
      <c r="A809" s="31"/>
      <c r="B809" s="31"/>
      <c r="C809" s="31"/>
      <c r="D809" s="31"/>
      <c r="E809" s="31"/>
      <c r="F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</row>
    <row r="810">
      <c r="A810" s="31"/>
      <c r="B810" s="31"/>
      <c r="C810" s="31"/>
      <c r="D810" s="31"/>
      <c r="E810" s="31"/>
      <c r="F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</row>
    <row r="811">
      <c r="A811" s="31"/>
      <c r="B811" s="31"/>
      <c r="C811" s="31"/>
      <c r="D811" s="31"/>
      <c r="E811" s="31"/>
      <c r="F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</row>
    <row r="812">
      <c r="A812" s="31"/>
      <c r="B812" s="31"/>
      <c r="C812" s="31"/>
      <c r="D812" s="31"/>
      <c r="E812" s="31"/>
      <c r="F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</row>
    <row r="813">
      <c r="A813" s="31"/>
      <c r="B813" s="31"/>
      <c r="C813" s="31"/>
      <c r="D813" s="31"/>
      <c r="E813" s="31"/>
      <c r="F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</row>
    <row r="814">
      <c r="A814" s="31"/>
      <c r="B814" s="31"/>
      <c r="C814" s="31"/>
      <c r="D814" s="31"/>
      <c r="E814" s="31"/>
      <c r="F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</row>
    <row r="815">
      <c r="A815" s="31"/>
      <c r="B815" s="31"/>
      <c r="C815" s="31"/>
      <c r="D815" s="31"/>
      <c r="E815" s="31"/>
      <c r="F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</row>
    <row r="816">
      <c r="A816" s="31"/>
      <c r="B816" s="31"/>
      <c r="C816" s="31"/>
      <c r="D816" s="31"/>
      <c r="E816" s="31"/>
      <c r="F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</row>
    <row r="817">
      <c r="A817" s="31"/>
      <c r="B817" s="31"/>
      <c r="C817" s="31"/>
      <c r="D817" s="31"/>
      <c r="E817" s="31"/>
      <c r="F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</row>
    <row r="818">
      <c r="A818" s="31"/>
      <c r="B818" s="31"/>
      <c r="C818" s="31"/>
      <c r="D818" s="31"/>
      <c r="E818" s="31"/>
      <c r="F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</row>
    <row r="819">
      <c r="A819" s="31"/>
      <c r="B819" s="31"/>
      <c r="C819" s="31"/>
      <c r="D819" s="31"/>
      <c r="E819" s="31"/>
      <c r="F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</row>
    <row r="820">
      <c r="A820" s="31"/>
      <c r="B820" s="31"/>
      <c r="C820" s="31"/>
      <c r="D820" s="31"/>
      <c r="E820" s="31"/>
      <c r="F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</row>
    <row r="821">
      <c r="A821" s="31"/>
      <c r="B821" s="31"/>
      <c r="C821" s="31"/>
      <c r="D821" s="31"/>
      <c r="E821" s="31"/>
      <c r="F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</row>
    <row r="822">
      <c r="A822" s="31"/>
      <c r="B822" s="31"/>
      <c r="C822" s="31"/>
      <c r="D822" s="31"/>
      <c r="E822" s="31"/>
      <c r="F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</row>
    <row r="823">
      <c r="A823" s="31"/>
      <c r="B823" s="31"/>
      <c r="C823" s="31"/>
      <c r="D823" s="31"/>
      <c r="E823" s="31"/>
      <c r="F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</row>
    <row r="824">
      <c r="A824" s="31"/>
      <c r="B824" s="31"/>
      <c r="C824" s="31"/>
      <c r="D824" s="31"/>
      <c r="E824" s="31"/>
      <c r="F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</row>
    <row r="825">
      <c r="A825" s="31"/>
      <c r="B825" s="31"/>
      <c r="C825" s="31"/>
      <c r="D825" s="31"/>
      <c r="E825" s="31"/>
      <c r="F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</row>
    <row r="826">
      <c r="A826" s="31"/>
      <c r="B826" s="31"/>
      <c r="C826" s="31"/>
      <c r="D826" s="31"/>
      <c r="E826" s="31"/>
      <c r="F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</row>
    <row r="827">
      <c r="A827" s="31"/>
      <c r="B827" s="31"/>
      <c r="C827" s="31"/>
      <c r="D827" s="31"/>
      <c r="E827" s="31"/>
      <c r="F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</row>
    <row r="828">
      <c r="A828" s="31"/>
      <c r="B828" s="31"/>
      <c r="C828" s="31"/>
      <c r="D828" s="31"/>
      <c r="E828" s="31"/>
      <c r="F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</row>
    <row r="829">
      <c r="A829" s="31"/>
      <c r="B829" s="31"/>
      <c r="C829" s="31"/>
      <c r="D829" s="31"/>
      <c r="E829" s="31"/>
      <c r="F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</row>
    <row r="830">
      <c r="A830" s="31"/>
      <c r="B830" s="31"/>
      <c r="C830" s="31"/>
      <c r="D830" s="31"/>
      <c r="E830" s="31"/>
      <c r="F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</row>
    <row r="831">
      <c r="A831" s="31"/>
      <c r="B831" s="31"/>
      <c r="C831" s="31"/>
      <c r="D831" s="31"/>
      <c r="E831" s="31"/>
      <c r="F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</row>
    <row r="832">
      <c r="A832" s="31"/>
      <c r="B832" s="31"/>
      <c r="C832" s="31"/>
      <c r="D832" s="31"/>
      <c r="E832" s="31"/>
      <c r="F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</row>
    <row r="833">
      <c r="A833" s="31"/>
      <c r="B833" s="31"/>
      <c r="C833" s="31"/>
      <c r="D833" s="31"/>
      <c r="E833" s="31"/>
      <c r="F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</row>
    <row r="834">
      <c r="A834" s="31"/>
      <c r="B834" s="31"/>
      <c r="C834" s="31"/>
      <c r="D834" s="31"/>
      <c r="E834" s="31"/>
      <c r="F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</row>
    <row r="835">
      <c r="A835" s="31"/>
      <c r="B835" s="31"/>
      <c r="C835" s="31"/>
      <c r="D835" s="31"/>
      <c r="E835" s="31"/>
      <c r="F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</row>
    <row r="836">
      <c r="A836" s="31"/>
      <c r="B836" s="31"/>
      <c r="C836" s="31"/>
      <c r="D836" s="31"/>
      <c r="E836" s="31"/>
      <c r="F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</row>
    <row r="837">
      <c r="A837" s="31"/>
      <c r="B837" s="31"/>
      <c r="C837" s="31"/>
      <c r="D837" s="31"/>
      <c r="E837" s="31"/>
      <c r="F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</row>
    <row r="838">
      <c r="A838" s="31"/>
      <c r="B838" s="31"/>
      <c r="C838" s="31"/>
      <c r="D838" s="31"/>
      <c r="E838" s="31"/>
      <c r="F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</row>
    <row r="839">
      <c r="A839" s="31"/>
      <c r="B839" s="31"/>
      <c r="C839" s="31"/>
      <c r="D839" s="31"/>
      <c r="E839" s="31"/>
      <c r="F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</row>
    <row r="840">
      <c r="A840" s="31"/>
      <c r="B840" s="31"/>
      <c r="C840" s="31"/>
      <c r="D840" s="31"/>
      <c r="E840" s="31"/>
      <c r="F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</row>
    <row r="841">
      <c r="A841" s="31"/>
      <c r="B841" s="31"/>
      <c r="C841" s="31"/>
      <c r="D841" s="31"/>
      <c r="E841" s="31"/>
      <c r="F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</row>
    <row r="842">
      <c r="A842" s="31"/>
      <c r="B842" s="31"/>
      <c r="C842" s="31"/>
      <c r="D842" s="31"/>
      <c r="E842" s="31"/>
      <c r="F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</row>
    <row r="843">
      <c r="A843" s="31"/>
      <c r="B843" s="31"/>
      <c r="C843" s="31"/>
      <c r="D843" s="31"/>
      <c r="E843" s="31"/>
      <c r="F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</row>
    <row r="844">
      <c r="A844" s="31"/>
      <c r="B844" s="31"/>
      <c r="C844" s="31"/>
      <c r="D844" s="31"/>
      <c r="E844" s="31"/>
      <c r="F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</row>
    <row r="845">
      <c r="A845" s="31"/>
      <c r="B845" s="31"/>
      <c r="C845" s="31"/>
      <c r="D845" s="31"/>
      <c r="E845" s="31"/>
      <c r="F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</row>
    <row r="846">
      <c r="A846" s="31"/>
      <c r="B846" s="31"/>
      <c r="C846" s="31"/>
      <c r="D846" s="31"/>
      <c r="E846" s="31"/>
      <c r="F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</row>
    <row r="847">
      <c r="A847" s="31"/>
      <c r="B847" s="31"/>
      <c r="C847" s="31"/>
      <c r="D847" s="31"/>
      <c r="E847" s="31"/>
      <c r="F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</row>
    <row r="848">
      <c r="A848" s="31"/>
      <c r="B848" s="31"/>
      <c r="C848" s="31"/>
      <c r="D848" s="31"/>
      <c r="E848" s="31"/>
      <c r="F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</row>
    <row r="849">
      <c r="A849" s="31"/>
      <c r="B849" s="31"/>
      <c r="C849" s="31"/>
      <c r="D849" s="31"/>
      <c r="E849" s="31"/>
      <c r="F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</row>
    <row r="850">
      <c r="A850" s="31"/>
      <c r="B850" s="31"/>
      <c r="C850" s="31"/>
      <c r="D850" s="31"/>
      <c r="E850" s="31"/>
      <c r="F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</row>
    <row r="851">
      <c r="A851" s="31"/>
      <c r="B851" s="31"/>
      <c r="C851" s="31"/>
      <c r="D851" s="31"/>
      <c r="E851" s="31"/>
      <c r="F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</row>
    <row r="852">
      <c r="A852" s="31"/>
      <c r="B852" s="31"/>
      <c r="C852" s="31"/>
      <c r="D852" s="31"/>
      <c r="E852" s="31"/>
      <c r="F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</row>
    <row r="853">
      <c r="A853" s="31"/>
      <c r="B853" s="31"/>
      <c r="C853" s="31"/>
      <c r="D853" s="31"/>
      <c r="E853" s="31"/>
      <c r="F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</row>
    <row r="854">
      <c r="A854" s="31"/>
      <c r="B854" s="31"/>
      <c r="C854" s="31"/>
      <c r="D854" s="31"/>
      <c r="E854" s="31"/>
      <c r="F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</row>
    <row r="855">
      <c r="A855" s="31"/>
      <c r="B855" s="31"/>
      <c r="C855" s="31"/>
      <c r="D855" s="31"/>
      <c r="E855" s="31"/>
      <c r="F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</row>
    <row r="856">
      <c r="A856" s="31"/>
      <c r="B856" s="31"/>
      <c r="C856" s="31"/>
      <c r="D856" s="31"/>
      <c r="E856" s="31"/>
      <c r="F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</row>
    <row r="857">
      <c r="A857" s="31"/>
      <c r="B857" s="31"/>
      <c r="C857" s="31"/>
      <c r="D857" s="31"/>
      <c r="E857" s="31"/>
      <c r="F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</row>
    <row r="858">
      <c r="A858" s="31"/>
      <c r="B858" s="31"/>
      <c r="C858" s="31"/>
      <c r="D858" s="31"/>
      <c r="E858" s="31"/>
      <c r="F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</row>
    <row r="859">
      <c r="A859" s="31"/>
      <c r="B859" s="31"/>
      <c r="C859" s="31"/>
      <c r="D859" s="31"/>
      <c r="E859" s="31"/>
      <c r="F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</row>
    <row r="860">
      <c r="A860" s="31"/>
      <c r="B860" s="31"/>
      <c r="C860" s="31"/>
      <c r="D860" s="31"/>
      <c r="E860" s="31"/>
      <c r="F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</row>
    <row r="861">
      <c r="A861" s="31"/>
      <c r="B861" s="31"/>
      <c r="C861" s="31"/>
      <c r="D861" s="31"/>
      <c r="E861" s="31"/>
      <c r="F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</row>
    <row r="862">
      <c r="A862" s="31"/>
      <c r="B862" s="31"/>
      <c r="C862" s="31"/>
      <c r="D862" s="31"/>
      <c r="E862" s="31"/>
      <c r="F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</row>
    <row r="863">
      <c r="A863" s="31"/>
      <c r="B863" s="31"/>
      <c r="C863" s="31"/>
      <c r="D863" s="31"/>
      <c r="E863" s="31"/>
      <c r="F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</row>
    <row r="864">
      <c r="A864" s="31"/>
      <c r="B864" s="31"/>
      <c r="C864" s="31"/>
      <c r="D864" s="31"/>
      <c r="E864" s="31"/>
      <c r="F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</row>
    <row r="865">
      <c r="A865" s="31"/>
      <c r="B865" s="31"/>
      <c r="C865" s="31"/>
      <c r="D865" s="31"/>
      <c r="E865" s="31"/>
      <c r="F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</row>
    <row r="866">
      <c r="A866" s="31"/>
      <c r="B866" s="31"/>
      <c r="C866" s="31"/>
      <c r="D866" s="31"/>
      <c r="E866" s="31"/>
      <c r="F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</row>
    <row r="867">
      <c r="A867" s="31"/>
      <c r="B867" s="31"/>
      <c r="C867" s="31"/>
      <c r="D867" s="31"/>
      <c r="E867" s="31"/>
      <c r="F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</row>
    <row r="868">
      <c r="A868" s="31"/>
      <c r="B868" s="31"/>
      <c r="C868" s="31"/>
      <c r="D868" s="31"/>
      <c r="E868" s="31"/>
      <c r="F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</row>
    <row r="869">
      <c r="A869" s="31"/>
      <c r="B869" s="31"/>
      <c r="C869" s="31"/>
      <c r="D869" s="31"/>
      <c r="E869" s="31"/>
      <c r="F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</row>
    <row r="870">
      <c r="A870" s="31"/>
      <c r="B870" s="31"/>
      <c r="C870" s="31"/>
      <c r="D870" s="31"/>
      <c r="E870" s="31"/>
      <c r="F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</row>
    <row r="871">
      <c r="A871" s="31"/>
      <c r="B871" s="31"/>
      <c r="C871" s="31"/>
      <c r="D871" s="31"/>
      <c r="E871" s="31"/>
      <c r="F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</row>
    <row r="872">
      <c r="A872" s="31"/>
      <c r="B872" s="31"/>
      <c r="C872" s="31"/>
      <c r="D872" s="31"/>
      <c r="E872" s="31"/>
      <c r="F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</row>
    <row r="873">
      <c r="A873" s="31"/>
      <c r="B873" s="31"/>
      <c r="C873" s="31"/>
      <c r="D873" s="31"/>
      <c r="E873" s="31"/>
      <c r="F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</row>
    <row r="874">
      <c r="A874" s="31"/>
      <c r="B874" s="31"/>
      <c r="C874" s="31"/>
      <c r="D874" s="31"/>
      <c r="E874" s="31"/>
      <c r="F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</row>
    <row r="875">
      <c r="A875" s="31"/>
      <c r="B875" s="31"/>
      <c r="C875" s="31"/>
      <c r="D875" s="31"/>
      <c r="E875" s="31"/>
      <c r="F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</row>
    <row r="876">
      <c r="A876" s="31"/>
      <c r="B876" s="31"/>
      <c r="C876" s="31"/>
      <c r="D876" s="31"/>
      <c r="E876" s="31"/>
      <c r="F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</row>
    <row r="877">
      <c r="A877" s="31"/>
      <c r="B877" s="31"/>
      <c r="C877" s="31"/>
      <c r="D877" s="31"/>
      <c r="E877" s="31"/>
      <c r="F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</row>
    <row r="878">
      <c r="A878" s="31"/>
      <c r="B878" s="31"/>
      <c r="C878" s="31"/>
      <c r="D878" s="31"/>
      <c r="E878" s="31"/>
      <c r="F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</row>
    <row r="879">
      <c r="A879" s="31"/>
      <c r="B879" s="31"/>
      <c r="C879" s="31"/>
      <c r="D879" s="31"/>
      <c r="E879" s="31"/>
      <c r="F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</row>
    <row r="880">
      <c r="A880" s="31"/>
      <c r="B880" s="31"/>
      <c r="C880" s="31"/>
      <c r="D880" s="31"/>
      <c r="E880" s="31"/>
      <c r="F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</row>
    <row r="881">
      <c r="A881" s="31"/>
      <c r="B881" s="31"/>
      <c r="C881" s="31"/>
      <c r="D881" s="31"/>
      <c r="E881" s="31"/>
      <c r="F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</row>
    <row r="882">
      <c r="A882" s="31"/>
      <c r="B882" s="31"/>
      <c r="C882" s="31"/>
      <c r="D882" s="31"/>
      <c r="E882" s="31"/>
      <c r="F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</row>
    <row r="883">
      <c r="A883" s="31"/>
      <c r="B883" s="31"/>
      <c r="C883" s="31"/>
      <c r="D883" s="31"/>
      <c r="E883" s="31"/>
      <c r="F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</row>
    <row r="884">
      <c r="A884" s="31"/>
      <c r="B884" s="31"/>
      <c r="C884" s="31"/>
      <c r="D884" s="31"/>
      <c r="E884" s="31"/>
      <c r="F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</row>
    <row r="885">
      <c r="A885" s="31"/>
      <c r="B885" s="31"/>
      <c r="C885" s="31"/>
      <c r="D885" s="31"/>
      <c r="E885" s="31"/>
      <c r="F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</row>
    <row r="886">
      <c r="A886" s="31"/>
      <c r="B886" s="31"/>
      <c r="C886" s="31"/>
      <c r="D886" s="31"/>
      <c r="E886" s="31"/>
      <c r="F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</row>
    <row r="887">
      <c r="A887" s="31"/>
      <c r="B887" s="31"/>
      <c r="C887" s="31"/>
      <c r="D887" s="31"/>
      <c r="E887" s="31"/>
      <c r="F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</row>
    <row r="888">
      <c r="A888" s="31"/>
      <c r="B888" s="31"/>
      <c r="C888" s="31"/>
      <c r="D888" s="31"/>
      <c r="E888" s="31"/>
      <c r="F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</row>
    <row r="889">
      <c r="A889" s="31"/>
      <c r="B889" s="31"/>
      <c r="C889" s="31"/>
      <c r="D889" s="31"/>
      <c r="E889" s="31"/>
      <c r="F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</row>
    <row r="890">
      <c r="A890" s="31"/>
      <c r="B890" s="31"/>
      <c r="C890" s="31"/>
      <c r="D890" s="31"/>
      <c r="E890" s="31"/>
      <c r="F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</row>
    <row r="891">
      <c r="A891" s="31"/>
      <c r="B891" s="31"/>
      <c r="C891" s="31"/>
      <c r="D891" s="31"/>
      <c r="E891" s="31"/>
      <c r="F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</row>
    <row r="892">
      <c r="A892" s="31"/>
      <c r="B892" s="31"/>
      <c r="C892" s="31"/>
      <c r="D892" s="31"/>
      <c r="E892" s="31"/>
      <c r="F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</row>
    <row r="893">
      <c r="A893" s="31"/>
      <c r="B893" s="31"/>
      <c r="C893" s="31"/>
      <c r="D893" s="31"/>
      <c r="E893" s="31"/>
      <c r="F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</row>
    <row r="894">
      <c r="A894" s="31"/>
      <c r="B894" s="31"/>
      <c r="C894" s="31"/>
      <c r="D894" s="31"/>
      <c r="E894" s="31"/>
      <c r="F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</row>
    <row r="895">
      <c r="A895" s="31"/>
      <c r="B895" s="31"/>
      <c r="C895" s="31"/>
      <c r="D895" s="31"/>
      <c r="E895" s="31"/>
      <c r="F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</row>
    <row r="896">
      <c r="A896" s="31"/>
      <c r="B896" s="31"/>
      <c r="C896" s="31"/>
      <c r="D896" s="31"/>
      <c r="E896" s="31"/>
      <c r="F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</row>
    <row r="897">
      <c r="A897" s="31"/>
      <c r="B897" s="31"/>
      <c r="C897" s="31"/>
      <c r="D897" s="31"/>
      <c r="E897" s="31"/>
      <c r="F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</row>
    <row r="898">
      <c r="A898" s="31"/>
      <c r="B898" s="31"/>
      <c r="C898" s="31"/>
      <c r="D898" s="31"/>
      <c r="E898" s="31"/>
      <c r="F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</row>
    <row r="899">
      <c r="A899" s="31"/>
      <c r="B899" s="31"/>
      <c r="C899" s="31"/>
      <c r="D899" s="31"/>
      <c r="E899" s="31"/>
      <c r="F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</row>
    <row r="900">
      <c r="A900" s="31"/>
      <c r="B900" s="31"/>
      <c r="C900" s="31"/>
      <c r="D900" s="31"/>
      <c r="E900" s="31"/>
      <c r="F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</row>
    <row r="901">
      <c r="A901" s="31"/>
      <c r="B901" s="31"/>
      <c r="C901" s="31"/>
      <c r="D901" s="31"/>
      <c r="E901" s="31"/>
      <c r="F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</row>
    <row r="902">
      <c r="A902" s="31"/>
      <c r="B902" s="31"/>
      <c r="C902" s="31"/>
      <c r="D902" s="31"/>
      <c r="E902" s="31"/>
      <c r="F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</row>
    <row r="903">
      <c r="A903" s="31"/>
      <c r="B903" s="31"/>
      <c r="C903" s="31"/>
      <c r="D903" s="31"/>
      <c r="E903" s="31"/>
      <c r="F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</row>
    <row r="904">
      <c r="A904" s="31"/>
      <c r="B904" s="31"/>
      <c r="C904" s="31"/>
      <c r="D904" s="31"/>
      <c r="E904" s="31"/>
      <c r="F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</row>
    <row r="905">
      <c r="A905" s="31"/>
      <c r="B905" s="31"/>
      <c r="C905" s="31"/>
      <c r="D905" s="31"/>
      <c r="E905" s="31"/>
      <c r="F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</row>
    <row r="906">
      <c r="A906" s="31"/>
      <c r="B906" s="31"/>
      <c r="C906" s="31"/>
      <c r="D906" s="31"/>
      <c r="E906" s="31"/>
      <c r="F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</row>
    <row r="907">
      <c r="A907" s="31"/>
      <c r="B907" s="31"/>
      <c r="C907" s="31"/>
      <c r="D907" s="31"/>
      <c r="E907" s="31"/>
      <c r="F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</row>
    <row r="908">
      <c r="A908" s="31"/>
      <c r="B908" s="31"/>
      <c r="C908" s="31"/>
      <c r="D908" s="31"/>
      <c r="E908" s="31"/>
      <c r="F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</row>
    <row r="909">
      <c r="A909" s="31"/>
      <c r="B909" s="31"/>
      <c r="C909" s="31"/>
      <c r="D909" s="31"/>
      <c r="E909" s="31"/>
      <c r="F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</row>
    <row r="910">
      <c r="A910" s="31"/>
      <c r="B910" s="31"/>
      <c r="C910" s="31"/>
      <c r="D910" s="31"/>
      <c r="E910" s="31"/>
      <c r="F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</row>
    <row r="911">
      <c r="A911" s="31"/>
      <c r="B911" s="31"/>
      <c r="C911" s="31"/>
      <c r="D911" s="31"/>
      <c r="E911" s="31"/>
      <c r="F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</row>
    <row r="912">
      <c r="A912" s="31"/>
      <c r="B912" s="31"/>
      <c r="C912" s="31"/>
      <c r="D912" s="31"/>
      <c r="E912" s="31"/>
      <c r="F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</row>
    <row r="913">
      <c r="A913" s="31"/>
      <c r="B913" s="31"/>
      <c r="C913" s="31"/>
      <c r="D913" s="31"/>
      <c r="E913" s="31"/>
      <c r="F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</row>
    <row r="914">
      <c r="A914" s="31"/>
      <c r="B914" s="31"/>
      <c r="C914" s="31"/>
      <c r="D914" s="31"/>
      <c r="E914" s="31"/>
      <c r="F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</row>
    <row r="915">
      <c r="A915" s="31"/>
      <c r="B915" s="31"/>
      <c r="C915" s="31"/>
      <c r="D915" s="31"/>
      <c r="E915" s="31"/>
      <c r="F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</row>
    <row r="916">
      <c r="A916" s="31"/>
      <c r="B916" s="31"/>
      <c r="C916" s="31"/>
      <c r="D916" s="31"/>
      <c r="E916" s="31"/>
      <c r="F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</row>
    <row r="917">
      <c r="A917" s="31"/>
      <c r="B917" s="31"/>
      <c r="C917" s="31"/>
      <c r="D917" s="31"/>
      <c r="E917" s="31"/>
      <c r="F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</row>
    <row r="918">
      <c r="A918" s="31"/>
      <c r="B918" s="31"/>
      <c r="C918" s="31"/>
      <c r="D918" s="31"/>
      <c r="E918" s="31"/>
      <c r="F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</row>
    <row r="919">
      <c r="A919" s="31"/>
      <c r="B919" s="31"/>
      <c r="C919" s="31"/>
      <c r="D919" s="31"/>
      <c r="E919" s="31"/>
      <c r="F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</row>
    <row r="920">
      <c r="A920" s="31"/>
      <c r="B920" s="31"/>
      <c r="C920" s="31"/>
      <c r="D920" s="31"/>
      <c r="E920" s="31"/>
      <c r="F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</row>
    <row r="921">
      <c r="A921" s="31"/>
      <c r="B921" s="31"/>
      <c r="C921" s="31"/>
      <c r="D921" s="31"/>
      <c r="E921" s="31"/>
      <c r="F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</row>
    <row r="922">
      <c r="A922" s="31"/>
      <c r="B922" s="31"/>
      <c r="C922" s="31"/>
      <c r="D922" s="31"/>
      <c r="E922" s="31"/>
      <c r="F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</row>
    <row r="923">
      <c r="A923" s="31"/>
      <c r="B923" s="31"/>
      <c r="C923" s="31"/>
      <c r="D923" s="31"/>
      <c r="E923" s="31"/>
      <c r="F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</row>
    <row r="924">
      <c r="A924" s="31"/>
      <c r="B924" s="31"/>
      <c r="C924" s="31"/>
      <c r="D924" s="31"/>
      <c r="E924" s="31"/>
      <c r="F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</row>
    <row r="925">
      <c r="A925" s="31"/>
      <c r="B925" s="31"/>
      <c r="C925" s="31"/>
      <c r="D925" s="31"/>
      <c r="E925" s="31"/>
      <c r="F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</row>
    <row r="926">
      <c r="A926" s="31"/>
      <c r="B926" s="31"/>
      <c r="C926" s="31"/>
      <c r="D926" s="31"/>
      <c r="E926" s="31"/>
      <c r="F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</row>
    <row r="927">
      <c r="A927" s="31"/>
      <c r="B927" s="31"/>
      <c r="C927" s="31"/>
      <c r="D927" s="31"/>
      <c r="E927" s="31"/>
      <c r="F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</row>
    <row r="928">
      <c r="A928" s="31"/>
      <c r="B928" s="31"/>
      <c r="C928" s="31"/>
      <c r="D928" s="31"/>
      <c r="E928" s="31"/>
      <c r="F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</row>
    <row r="929">
      <c r="A929" s="31"/>
      <c r="B929" s="31"/>
      <c r="C929" s="31"/>
      <c r="D929" s="31"/>
      <c r="E929" s="31"/>
      <c r="F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</row>
    <row r="930">
      <c r="A930" s="31"/>
      <c r="B930" s="31"/>
      <c r="C930" s="31"/>
      <c r="D930" s="31"/>
      <c r="E930" s="31"/>
      <c r="F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</row>
    <row r="931">
      <c r="A931" s="31"/>
      <c r="B931" s="31"/>
      <c r="C931" s="31"/>
      <c r="D931" s="31"/>
      <c r="E931" s="31"/>
      <c r="F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</row>
    <row r="932">
      <c r="A932" s="31"/>
      <c r="B932" s="31"/>
      <c r="C932" s="31"/>
      <c r="D932" s="31"/>
      <c r="E932" s="31"/>
      <c r="F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</row>
    <row r="933">
      <c r="A933" s="31"/>
      <c r="B933" s="31"/>
      <c r="C933" s="31"/>
      <c r="D933" s="31"/>
      <c r="E933" s="31"/>
      <c r="F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</row>
    <row r="934">
      <c r="A934" s="31"/>
      <c r="B934" s="31"/>
      <c r="C934" s="31"/>
      <c r="D934" s="31"/>
      <c r="E934" s="31"/>
      <c r="F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</row>
    <row r="935">
      <c r="A935" s="31"/>
      <c r="B935" s="31"/>
      <c r="C935" s="31"/>
      <c r="D935" s="31"/>
      <c r="E935" s="31"/>
      <c r="F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</row>
    <row r="936">
      <c r="A936" s="31"/>
      <c r="B936" s="31"/>
      <c r="C936" s="31"/>
      <c r="D936" s="31"/>
      <c r="E936" s="31"/>
      <c r="F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</row>
    <row r="937">
      <c r="A937" s="31"/>
      <c r="B937" s="31"/>
      <c r="C937" s="31"/>
      <c r="D937" s="31"/>
      <c r="E937" s="31"/>
      <c r="F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</row>
    <row r="938">
      <c r="A938" s="31"/>
      <c r="B938" s="31"/>
      <c r="C938" s="31"/>
      <c r="D938" s="31"/>
      <c r="E938" s="31"/>
      <c r="F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</row>
    <row r="939">
      <c r="A939" s="31"/>
      <c r="B939" s="31"/>
      <c r="C939" s="31"/>
      <c r="D939" s="31"/>
      <c r="E939" s="31"/>
      <c r="F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</row>
    <row r="940">
      <c r="A940" s="31"/>
      <c r="B940" s="31"/>
      <c r="C940" s="31"/>
      <c r="D940" s="31"/>
      <c r="E940" s="31"/>
      <c r="F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</row>
    <row r="941">
      <c r="A941" s="31"/>
      <c r="B941" s="31"/>
      <c r="C941" s="31"/>
      <c r="D941" s="31"/>
      <c r="E941" s="31"/>
      <c r="F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</row>
    <row r="942">
      <c r="A942" s="31"/>
      <c r="B942" s="31"/>
      <c r="C942" s="31"/>
      <c r="D942" s="31"/>
      <c r="E942" s="31"/>
      <c r="F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</row>
    <row r="943">
      <c r="A943" s="31"/>
      <c r="B943" s="31"/>
      <c r="C943" s="31"/>
      <c r="D943" s="31"/>
      <c r="E943" s="31"/>
      <c r="F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</row>
    <row r="944">
      <c r="A944" s="31"/>
      <c r="B944" s="31"/>
      <c r="C944" s="31"/>
      <c r="D944" s="31"/>
      <c r="E944" s="31"/>
      <c r="F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</row>
    <row r="945">
      <c r="A945" s="31"/>
      <c r="B945" s="31"/>
      <c r="C945" s="31"/>
      <c r="D945" s="31"/>
      <c r="E945" s="31"/>
      <c r="F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</row>
    <row r="946">
      <c r="A946" s="31"/>
      <c r="B946" s="31"/>
      <c r="C946" s="31"/>
      <c r="D946" s="31"/>
      <c r="E946" s="31"/>
      <c r="F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</row>
    <row r="947">
      <c r="A947" s="31"/>
      <c r="B947" s="31"/>
      <c r="C947" s="31"/>
      <c r="D947" s="31"/>
      <c r="E947" s="31"/>
      <c r="F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</row>
    <row r="948">
      <c r="A948" s="31"/>
      <c r="B948" s="31"/>
      <c r="C948" s="31"/>
      <c r="D948" s="31"/>
      <c r="E948" s="31"/>
      <c r="F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</row>
    <row r="949">
      <c r="A949" s="31"/>
      <c r="B949" s="31"/>
      <c r="C949" s="31"/>
      <c r="D949" s="31"/>
      <c r="E949" s="31"/>
      <c r="F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</row>
    <row r="950">
      <c r="A950" s="31"/>
      <c r="B950" s="31"/>
      <c r="C950" s="31"/>
      <c r="D950" s="31"/>
      <c r="E950" s="31"/>
      <c r="F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</row>
    <row r="951">
      <c r="A951" s="31"/>
      <c r="B951" s="31"/>
      <c r="C951" s="31"/>
      <c r="D951" s="31"/>
      <c r="E951" s="31"/>
      <c r="F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</row>
    <row r="952">
      <c r="A952" s="31"/>
      <c r="B952" s="31"/>
      <c r="C952" s="31"/>
      <c r="D952" s="31"/>
      <c r="E952" s="31"/>
      <c r="F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</row>
    <row r="953">
      <c r="A953" s="31"/>
      <c r="B953" s="31"/>
      <c r="C953" s="31"/>
      <c r="D953" s="31"/>
      <c r="E953" s="31"/>
      <c r="F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</row>
    <row r="954">
      <c r="A954" s="31"/>
      <c r="B954" s="31"/>
      <c r="C954" s="31"/>
      <c r="D954" s="31"/>
      <c r="E954" s="31"/>
      <c r="F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</row>
    <row r="955">
      <c r="A955" s="31"/>
      <c r="B955" s="31"/>
      <c r="C955" s="31"/>
      <c r="D955" s="31"/>
      <c r="E955" s="31"/>
      <c r="F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</row>
    <row r="956">
      <c r="A956" s="31"/>
      <c r="B956" s="31"/>
      <c r="C956" s="31"/>
      <c r="D956" s="31"/>
      <c r="E956" s="31"/>
      <c r="F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</row>
    <row r="957">
      <c r="A957" s="31"/>
      <c r="B957" s="31"/>
      <c r="C957" s="31"/>
      <c r="D957" s="31"/>
      <c r="E957" s="31"/>
      <c r="F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</row>
    <row r="958">
      <c r="A958" s="31"/>
      <c r="B958" s="31"/>
      <c r="C958" s="31"/>
      <c r="D958" s="31"/>
      <c r="E958" s="31"/>
      <c r="F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</row>
    <row r="959">
      <c r="A959" s="31"/>
      <c r="B959" s="31"/>
      <c r="C959" s="31"/>
      <c r="D959" s="31"/>
      <c r="E959" s="31"/>
      <c r="F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</row>
    <row r="960">
      <c r="A960" s="31"/>
      <c r="B960" s="31"/>
      <c r="C960" s="31"/>
      <c r="D960" s="31"/>
      <c r="E960" s="31"/>
      <c r="F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</row>
    <row r="961">
      <c r="A961" s="31"/>
      <c r="B961" s="31"/>
      <c r="C961" s="31"/>
      <c r="D961" s="31"/>
      <c r="E961" s="31"/>
      <c r="F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</row>
    <row r="962">
      <c r="A962" s="31"/>
      <c r="B962" s="31"/>
      <c r="C962" s="31"/>
      <c r="D962" s="31"/>
      <c r="E962" s="31"/>
      <c r="F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</row>
    <row r="963">
      <c r="A963" s="31"/>
      <c r="B963" s="31"/>
      <c r="C963" s="31"/>
      <c r="D963" s="31"/>
      <c r="E963" s="31"/>
      <c r="F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</row>
    <row r="964">
      <c r="A964" s="31"/>
      <c r="B964" s="31"/>
      <c r="C964" s="31"/>
      <c r="D964" s="31"/>
      <c r="E964" s="31"/>
      <c r="F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</row>
    <row r="965">
      <c r="A965" s="31"/>
      <c r="B965" s="31"/>
      <c r="C965" s="31"/>
      <c r="D965" s="31"/>
      <c r="E965" s="31"/>
      <c r="F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</row>
    <row r="966">
      <c r="A966" s="31"/>
      <c r="B966" s="31"/>
      <c r="C966" s="31"/>
      <c r="D966" s="31"/>
      <c r="E966" s="31"/>
      <c r="F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</row>
    <row r="967">
      <c r="A967" s="31"/>
      <c r="B967" s="31"/>
      <c r="C967" s="31"/>
      <c r="D967" s="31"/>
      <c r="E967" s="31"/>
      <c r="F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</row>
    <row r="968">
      <c r="A968" s="31"/>
      <c r="B968" s="31"/>
      <c r="C968" s="31"/>
      <c r="D968" s="31"/>
      <c r="E968" s="31"/>
      <c r="F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</row>
    <row r="969">
      <c r="A969" s="31"/>
      <c r="B969" s="31"/>
      <c r="C969" s="31"/>
      <c r="D969" s="31"/>
      <c r="E969" s="31"/>
      <c r="F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</row>
    <row r="970">
      <c r="A970" s="31"/>
      <c r="B970" s="31"/>
      <c r="C970" s="31"/>
      <c r="D970" s="31"/>
      <c r="E970" s="31"/>
      <c r="F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</row>
    <row r="971">
      <c r="A971" s="31"/>
      <c r="B971" s="31"/>
      <c r="C971" s="31"/>
      <c r="D971" s="31"/>
      <c r="E971" s="31"/>
      <c r="F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</row>
    <row r="972">
      <c r="A972" s="31"/>
      <c r="B972" s="31"/>
      <c r="C972" s="31"/>
      <c r="D972" s="31"/>
      <c r="E972" s="31"/>
      <c r="F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  <c r="AL972" s="32"/>
      <c r="AM972" s="32"/>
      <c r="AN972" s="32"/>
      <c r="AO972" s="32"/>
      <c r="AP972" s="32"/>
    </row>
    <row r="973">
      <c r="A973" s="31"/>
      <c r="B973" s="31"/>
      <c r="C973" s="31"/>
      <c r="D973" s="31"/>
      <c r="E973" s="31"/>
      <c r="F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  <c r="AJ973" s="32"/>
      <c r="AK973" s="32"/>
      <c r="AL973" s="32"/>
      <c r="AM973" s="32"/>
      <c r="AN973" s="32"/>
      <c r="AO973" s="32"/>
      <c r="AP973" s="32"/>
    </row>
    <row r="974">
      <c r="A974" s="31"/>
      <c r="B974" s="31"/>
      <c r="C974" s="31"/>
      <c r="D974" s="31"/>
      <c r="E974" s="31"/>
      <c r="F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  <c r="AJ974" s="32"/>
      <c r="AK974" s="32"/>
      <c r="AL974" s="32"/>
      <c r="AM974" s="32"/>
      <c r="AN974" s="32"/>
      <c r="AO974" s="32"/>
      <c r="AP974" s="32"/>
    </row>
    <row r="975">
      <c r="A975" s="31"/>
      <c r="B975" s="31"/>
      <c r="C975" s="31"/>
      <c r="D975" s="31"/>
      <c r="E975" s="31"/>
      <c r="F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  <c r="AK975" s="32"/>
      <c r="AL975" s="32"/>
      <c r="AM975" s="32"/>
      <c r="AN975" s="32"/>
      <c r="AO975" s="32"/>
      <c r="AP975" s="32"/>
    </row>
    <row r="976">
      <c r="A976" s="31"/>
      <c r="B976" s="31"/>
      <c r="C976" s="31"/>
      <c r="D976" s="31"/>
      <c r="E976" s="31"/>
      <c r="F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  <c r="AK976" s="32"/>
      <c r="AL976" s="32"/>
      <c r="AM976" s="32"/>
      <c r="AN976" s="32"/>
      <c r="AO976" s="32"/>
      <c r="AP976" s="32"/>
    </row>
    <row r="977">
      <c r="A977" s="31"/>
      <c r="B977" s="31"/>
      <c r="C977" s="31"/>
      <c r="D977" s="31"/>
      <c r="E977" s="31"/>
      <c r="F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  <c r="AK977" s="32"/>
      <c r="AL977" s="32"/>
      <c r="AM977" s="32"/>
      <c r="AN977" s="32"/>
      <c r="AO977" s="32"/>
      <c r="AP977" s="32"/>
    </row>
    <row r="978">
      <c r="A978" s="31"/>
      <c r="B978" s="31"/>
      <c r="C978" s="31"/>
      <c r="D978" s="31"/>
      <c r="E978" s="31"/>
      <c r="F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  <c r="AK978" s="32"/>
      <c r="AL978" s="32"/>
      <c r="AM978" s="32"/>
      <c r="AN978" s="32"/>
      <c r="AO978" s="32"/>
      <c r="AP978" s="32"/>
    </row>
    <row r="979">
      <c r="A979" s="31"/>
      <c r="B979" s="31"/>
      <c r="C979" s="31"/>
      <c r="D979" s="31"/>
      <c r="E979" s="31"/>
      <c r="F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  <c r="AK979" s="32"/>
      <c r="AL979" s="32"/>
      <c r="AM979" s="32"/>
      <c r="AN979" s="32"/>
      <c r="AO979" s="32"/>
      <c r="AP979" s="32"/>
    </row>
    <row r="980">
      <c r="A980" s="31"/>
      <c r="B980" s="31"/>
      <c r="C980" s="31"/>
      <c r="D980" s="31"/>
      <c r="E980" s="31"/>
      <c r="F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  <c r="AL980" s="32"/>
      <c r="AM980" s="32"/>
      <c r="AN980" s="32"/>
      <c r="AO980" s="32"/>
      <c r="AP980" s="32"/>
    </row>
    <row r="981">
      <c r="A981" s="31"/>
      <c r="B981" s="31"/>
      <c r="C981" s="31"/>
      <c r="D981" s="31"/>
      <c r="E981" s="31"/>
      <c r="F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  <c r="AJ981" s="32"/>
      <c r="AK981" s="32"/>
      <c r="AL981" s="32"/>
      <c r="AM981" s="32"/>
      <c r="AN981" s="32"/>
      <c r="AO981" s="32"/>
      <c r="AP981" s="32"/>
    </row>
    <row r="982">
      <c r="A982" s="31"/>
      <c r="B982" s="31"/>
      <c r="C982" s="31"/>
      <c r="D982" s="31"/>
      <c r="E982" s="31"/>
      <c r="F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  <c r="AJ982" s="32"/>
      <c r="AK982" s="32"/>
      <c r="AL982" s="32"/>
      <c r="AM982" s="32"/>
      <c r="AN982" s="32"/>
      <c r="AO982" s="32"/>
      <c r="AP982" s="32"/>
    </row>
    <row r="983">
      <c r="A983" s="31"/>
      <c r="B983" s="31"/>
      <c r="C983" s="31"/>
      <c r="D983" s="31"/>
      <c r="E983" s="31"/>
      <c r="F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  <c r="AJ983" s="32"/>
      <c r="AK983" s="32"/>
      <c r="AL983" s="32"/>
      <c r="AM983" s="32"/>
      <c r="AN983" s="32"/>
      <c r="AO983" s="32"/>
      <c r="AP983" s="32"/>
    </row>
    <row r="984">
      <c r="A984" s="31"/>
      <c r="B984" s="31"/>
      <c r="C984" s="31"/>
      <c r="D984" s="31"/>
      <c r="E984" s="31"/>
      <c r="F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  <c r="AJ984" s="32"/>
      <c r="AK984" s="32"/>
      <c r="AL984" s="32"/>
      <c r="AM984" s="32"/>
      <c r="AN984" s="32"/>
      <c r="AO984" s="32"/>
      <c r="AP984" s="32"/>
    </row>
    <row r="985">
      <c r="A985" s="31"/>
      <c r="B985" s="31"/>
      <c r="C985" s="31"/>
      <c r="D985" s="31"/>
      <c r="E985" s="31"/>
      <c r="F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  <c r="AJ985" s="32"/>
      <c r="AK985" s="32"/>
      <c r="AL985" s="32"/>
      <c r="AM985" s="32"/>
      <c r="AN985" s="32"/>
      <c r="AO985" s="32"/>
      <c r="AP985" s="32"/>
    </row>
    <row r="986">
      <c r="A986" s="31"/>
      <c r="B986" s="31"/>
      <c r="C986" s="31"/>
      <c r="D986" s="31"/>
      <c r="E986" s="31"/>
      <c r="F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  <c r="AK986" s="32"/>
      <c r="AL986" s="32"/>
      <c r="AM986" s="32"/>
      <c r="AN986" s="32"/>
      <c r="AO986" s="32"/>
      <c r="AP986" s="32"/>
    </row>
    <row r="987">
      <c r="A987" s="31"/>
      <c r="B987" s="31"/>
      <c r="C987" s="31"/>
      <c r="D987" s="31"/>
      <c r="E987" s="31"/>
      <c r="F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  <c r="AK987" s="32"/>
      <c r="AL987" s="32"/>
      <c r="AM987" s="32"/>
      <c r="AN987" s="32"/>
      <c r="AO987" s="32"/>
      <c r="AP987" s="32"/>
    </row>
    <row r="988">
      <c r="A988" s="31"/>
      <c r="B988" s="31"/>
      <c r="C988" s="31"/>
      <c r="D988" s="31"/>
      <c r="E988" s="31"/>
      <c r="F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  <c r="AL988" s="32"/>
      <c r="AM988" s="32"/>
      <c r="AN988" s="32"/>
      <c r="AO988" s="32"/>
      <c r="AP988" s="32"/>
    </row>
    <row r="989">
      <c r="A989" s="31"/>
      <c r="B989" s="31"/>
      <c r="C989" s="31"/>
      <c r="D989" s="31"/>
      <c r="E989" s="31"/>
      <c r="F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  <c r="AJ989" s="32"/>
      <c r="AK989" s="32"/>
      <c r="AL989" s="32"/>
      <c r="AM989" s="32"/>
      <c r="AN989" s="32"/>
      <c r="AO989" s="32"/>
      <c r="AP989" s="32"/>
    </row>
    <row r="990">
      <c r="A990" s="31"/>
      <c r="B990" s="31"/>
      <c r="C990" s="31"/>
      <c r="D990" s="31"/>
      <c r="E990" s="31"/>
      <c r="F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AI990" s="32"/>
      <c r="AJ990" s="32"/>
      <c r="AK990" s="32"/>
      <c r="AL990" s="32"/>
      <c r="AM990" s="32"/>
      <c r="AN990" s="32"/>
      <c r="AO990" s="32"/>
      <c r="AP990" s="32"/>
    </row>
    <row r="991">
      <c r="A991" s="31"/>
      <c r="B991" s="31"/>
      <c r="C991" s="31"/>
      <c r="D991" s="31"/>
      <c r="E991" s="31"/>
      <c r="F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  <c r="AH991" s="32"/>
      <c r="AI991" s="32"/>
      <c r="AJ991" s="32"/>
      <c r="AK991" s="32"/>
      <c r="AL991" s="32"/>
      <c r="AM991" s="32"/>
      <c r="AN991" s="32"/>
      <c r="AO991" s="32"/>
      <c r="AP991" s="32"/>
    </row>
    <row r="992">
      <c r="A992" s="31"/>
      <c r="B992" s="31"/>
      <c r="C992" s="31"/>
      <c r="D992" s="31"/>
      <c r="E992" s="31"/>
      <c r="F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  <c r="AH992" s="32"/>
      <c r="AI992" s="32"/>
      <c r="AJ992" s="32"/>
      <c r="AK992" s="32"/>
      <c r="AL992" s="32"/>
      <c r="AM992" s="32"/>
      <c r="AN992" s="32"/>
      <c r="AO992" s="32"/>
      <c r="AP992" s="32"/>
    </row>
    <row r="993">
      <c r="A993" s="31"/>
      <c r="B993" s="31"/>
      <c r="C993" s="31"/>
      <c r="D993" s="31"/>
      <c r="E993" s="31"/>
      <c r="F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AI993" s="32"/>
      <c r="AJ993" s="32"/>
      <c r="AK993" s="32"/>
      <c r="AL993" s="32"/>
      <c r="AM993" s="32"/>
      <c r="AN993" s="32"/>
      <c r="AO993" s="32"/>
      <c r="AP993" s="32"/>
    </row>
    <row r="994">
      <c r="A994" s="31"/>
      <c r="B994" s="31"/>
      <c r="C994" s="31"/>
      <c r="D994" s="31"/>
      <c r="E994" s="31"/>
      <c r="F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AI994" s="32"/>
      <c r="AJ994" s="32"/>
      <c r="AK994" s="32"/>
      <c r="AL994" s="32"/>
      <c r="AM994" s="32"/>
      <c r="AN994" s="32"/>
      <c r="AO994" s="32"/>
      <c r="AP994" s="32"/>
    </row>
    <row r="995">
      <c r="A995" s="31"/>
      <c r="B995" s="31"/>
      <c r="C995" s="31"/>
      <c r="D995" s="31"/>
      <c r="E995" s="31"/>
      <c r="F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AI995" s="32"/>
      <c r="AJ995" s="32"/>
      <c r="AK995" s="32"/>
      <c r="AL995" s="32"/>
      <c r="AM995" s="32"/>
      <c r="AN995" s="32"/>
      <c r="AO995" s="32"/>
      <c r="AP995" s="32"/>
    </row>
    <row r="996">
      <c r="A996" s="31"/>
      <c r="B996" s="31"/>
      <c r="C996" s="31"/>
      <c r="D996" s="31"/>
      <c r="E996" s="31"/>
      <c r="F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  <c r="AH996" s="32"/>
      <c r="AI996" s="32"/>
      <c r="AJ996" s="32"/>
      <c r="AK996" s="32"/>
      <c r="AL996" s="32"/>
      <c r="AM996" s="32"/>
      <c r="AN996" s="32"/>
      <c r="AO996" s="32"/>
      <c r="AP996" s="32"/>
    </row>
    <row r="997">
      <c r="A997" s="31"/>
      <c r="B997" s="31"/>
      <c r="C997" s="31"/>
      <c r="D997" s="31"/>
      <c r="E997" s="31"/>
      <c r="F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2"/>
      <c r="Y997" s="32"/>
      <c r="Z997" s="32"/>
      <c r="AA997" s="32"/>
      <c r="AB997" s="32"/>
      <c r="AC997" s="32"/>
      <c r="AD997" s="32"/>
      <c r="AE997" s="32"/>
      <c r="AF997" s="32"/>
      <c r="AG997" s="32"/>
      <c r="AH997" s="32"/>
      <c r="AI997" s="32"/>
      <c r="AJ997" s="32"/>
      <c r="AK997" s="32"/>
      <c r="AL997" s="32"/>
      <c r="AM997" s="32"/>
      <c r="AN997" s="32"/>
      <c r="AO997" s="32"/>
      <c r="AP997" s="32"/>
    </row>
    <row r="998">
      <c r="A998" s="31"/>
      <c r="B998" s="31"/>
      <c r="C998" s="31"/>
      <c r="D998" s="31"/>
      <c r="E998" s="31"/>
      <c r="F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2"/>
      <c r="Y998" s="32"/>
      <c r="Z998" s="32"/>
      <c r="AA998" s="32"/>
      <c r="AB998" s="32"/>
      <c r="AC998" s="32"/>
      <c r="AD998" s="32"/>
      <c r="AE998" s="32"/>
      <c r="AF998" s="32"/>
      <c r="AG998" s="32"/>
      <c r="AH998" s="32"/>
      <c r="AI998" s="32"/>
      <c r="AJ998" s="32"/>
      <c r="AK998" s="32"/>
      <c r="AL998" s="32"/>
      <c r="AM998" s="32"/>
      <c r="AN998" s="32"/>
      <c r="AO998" s="32"/>
      <c r="AP998" s="32"/>
    </row>
    <row r="999">
      <c r="A999" s="31"/>
      <c r="B999" s="31"/>
      <c r="C999" s="31"/>
      <c r="D999" s="31"/>
      <c r="E999" s="31"/>
      <c r="F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2"/>
      <c r="Y999" s="32"/>
      <c r="Z999" s="32"/>
      <c r="AA999" s="32"/>
      <c r="AB999" s="32"/>
      <c r="AC999" s="32"/>
      <c r="AD999" s="32"/>
      <c r="AE999" s="32"/>
      <c r="AF999" s="32"/>
      <c r="AG999" s="32"/>
      <c r="AH999" s="32"/>
      <c r="AI999" s="32"/>
      <c r="AJ999" s="32"/>
      <c r="AK999" s="32"/>
      <c r="AL999" s="32"/>
      <c r="AM999" s="32"/>
      <c r="AN999" s="32"/>
      <c r="AO999" s="32"/>
      <c r="AP999" s="32"/>
    </row>
    <row r="1000">
      <c r="A1000" s="31"/>
      <c r="B1000" s="31"/>
      <c r="C1000" s="31"/>
      <c r="D1000" s="31"/>
      <c r="E1000" s="31"/>
      <c r="F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2"/>
      <c r="Y1000" s="32"/>
      <c r="Z1000" s="32"/>
      <c r="AA1000" s="32"/>
      <c r="AB1000" s="32"/>
      <c r="AC1000" s="32"/>
      <c r="AD1000" s="32"/>
      <c r="AE1000" s="32"/>
      <c r="AF1000" s="32"/>
      <c r="AG1000" s="32"/>
      <c r="AH1000" s="32"/>
      <c r="AI1000" s="32"/>
      <c r="AJ1000" s="32"/>
      <c r="AK1000" s="32"/>
      <c r="AL1000" s="32"/>
      <c r="AM1000" s="32"/>
      <c r="AN1000" s="32"/>
      <c r="AO1000" s="32"/>
      <c r="AP1000" s="32"/>
    </row>
  </sheetData>
  <mergeCells count="1">
    <mergeCell ref="B2:F2"/>
  </mergeCells>
  <dataValidations>
    <dataValidation type="list" allowBlank="1" showErrorMessage="1" sqref="C4:C50">
      <formula1>"Corriente,No corriente"</formula1>
    </dataValidation>
    <dataValidation type="list" allowBlank="1" showErrorMessage="1" sqref="D4:D50">
      <formula1>ACTIVOS!X4:AH4</formula1>
    </dataValidation>
    <dataValidation type="list" allowBlank="1" showErrorMessage="1" sqref="E4:E50">
      <formula1>'TASA DE CAMBIO'!$C$2:$C$15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0"/>
    <col customWidth="1" min="2" max="2" width="26.38"/>
    <col customWidth="1" min="3" max="3" width="22.0"/>
    <col customWidth="1" min="4" max="4" width="34.88"/>
    <col hidden="1" min="14" max="35" width="12.63"/>
  </cols>
  <sheetData>
    <row r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</row>
    <row r="2">
      <c r="A2" s="31"/>
      <c r="B2" s="58" t="s">
        <v>114</v>
      </c>
      <c r="C2" s="34"/>
      <c r="D2" s="34"/>
      <c r="E2" s="34"/>
      <c r="F2" s="35"/>
      <c r="G2" s="31"/>
      <c r="H2" s="31"/>
      <c r="I2" s="31"/>
      <c r="J2" s="31"/>
      <c r="K2" s="31"/>
      <c r="L2" s="31"/>
      <c r="M2" s="31"/>
      <c r="N2" s="31"/>
      <c r="O2" s="31"/>
      <c r="P2" s="31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>
      <c r="A3" s="31"/>
      <c r="B3" s="59" t="s">
        <v>108</v>
      </c>
      <c r="C3" s="60" t="s">
        <v>109</v>
      </c>
      <c r="D3" s="60" t="s">
        <v>36</v>
      </c>
      <c r="E3" s="60" t="s">
        <v>110</v>
      </c>
      <c r="F3" s="61" t="s">
        <v>111</v>
      </c>
      <c r="H3" s="31"/>
      <c r="I3" s="31"/>
      <c r="J3" s="31"/>
      <c r="K3" s="31"/>
      <c r="L3" s="31"/>
      <c r="M3" s="31"/>
      <c r="N3" s="39" t="s">
        <v>112</v>
      </c>
      <c r="O3" s="39" t="s">
        <v>113</v>
      </c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>
      <c r="A4" s="31"/>
      <c r="B4" s="40"/>
      <c r="C4" s="41"/>
      <c r="D4" s="47"/>
      <c r="E4" s="42"/>
      <c r="F4" s="62"/>
      <c r="H4" s="31"/>
      <c r="I4" s="31"/>
      <c r="J4" s="31"/>
      <c r="K4" s="31"/>
      <c r="L4" s="31"/>
      <c r="M4" s="31"/>
      <c r="N4" s="44" t="str">
        <f>IFERROR(IF(F4&gt;0,VLOOKUP(P4,'TASA DE CAMBIO'!A:B,2,0),""),"")</f>
        <v/>
      </c>
      <c r="O4" s="31" t="str">
        <f t="shared" ref="O4:O50" si="1">IF(F4&gt;0,F4*N4,"")</f>
        <v/>
      </c>
      <c r="P4" s="45" t="str">
        <f>IF(F4&gt;0,CONCATENATE(E4,PATRIMONIO!$C$2),"")</f>
        <v/>
      </c>
      <c r="Q4" s="32" t="str">
        <f>IF(C4="Corriente",PATRIMONIO!$B$8,IF(C4="No corriente",PATRIMONIO!$B$22,""))</f>
        <v/>
      </c>
      <c r="R4" s="32" t="str">
        <f>IF(C4="Corriente",PATRIMONIO!$B$9,IF(C4="No corriente",PATRIMONIO!$B$23,""))</f>
        <v/>
      </c>
      <c r="S4" s="32" t="str">
        <f>IF(C4="Corriente",PATRIMONIO!$B$10,IF(C4="No corriente",PATRIMONIO!$B$24,""))</f>
        <v/>
      </c>
      <c r="T4" s="32" t="str">
        <f>IF(C4="Corriente",PATRIMONIO!$B$11,IF(C4="No corriente",PATRIMONIO!$B$25,""))</f>
        <v/>
      </c>
      <c r="U4" s="32" t="str">
        <f>IF(C4="Corriente",PATRIMONIO!$B$12,IF(C4="No corriente",PATRIMONIO!$B$26,""))</f>
        <v/>
      </c>
      <c r="V4" s="32" t="str">
        <f>IF(C4="Corriente",PATRIMONIO!$B$13,IF(C4="No corriente",PATRIMONIO!$B$27,""))</f>
        <v/>
      </c>
      <c r="W4" s="32" t="str">
        <f>IF(C4="Corriente",PATRIMONIO!$B$14,IF(C4="No corriente",PATRIMONIO!$B$28,""))</f>
        <v/>
      </c>
      <c r="X4" s="32" t="str">
        <f>IF(C4="Corriente",PATRIMONIO!$B$15,IF(C4="No corriente",PATRIMONIO!$B$29,""))</f>
        <v/>
      </c>
      <c r="Y4" s="32" t="str">
        <f>IF(C4="Corriente",PATRIMONIO!$B$16,IF(C4="No corriente",PATRIMONIO!$B$30,""))</f>
        <v/>
      </c>
      <c r="Z4" s="32" t="str">
        <f>IF(C4="Corriente",PATRIMONIO!$B$17,IF(C4="No corriente",PATRIMONIO!$B$31,""))</f>
        <v/>
      </c>
      <c r="AA4" s="45" t="str">
        <f>IF(C4="Corriente",PATRIMONIO!$B$18,IF(C4="No corriente",PATRIMONIO!$B$32,""))</f>
        <v/>
      </c>
      <c r="AB4" s="32" t="str">
        <f>IF(C4="Corriente",PATRIMONIO!$E$8,IF(C4="No corriente",PATRIMONIO!$E$17,""))</f>
        <v/>
      </c>
      <c r="AC4" s="32" t="str">
        <f>IF(C4="Corriente",PATRIMONIO!$E$9,IF(C4="No corriente",PATRIMONIO!$E$18,""))</f>
        <v/>
      </c>
      <c r="AD4" s="32" t="str">
        <f>IF(C4="Corriente",PATRIMONIO!$E$10,IF(C4="No corriente",PATRIMONIO!$E$19,""))</f>
        <v/>
      </c>
      <c r="AE4" s="32" t="str">
        <f>IF(C4="Corriente",PATRIMONIO!$E$11,IF(C4="No corriente",PATRIMONIO!$E$20,""))</f>
        <v/>
      </c>
      <c r="AF4" s="45" t="str">
        <f>IF(C4="Corriente",PATRIMONIO!$E$12,IF(C4="No corriente",PATRIMONIO!$E$21,""))</f>
        <v/>
      </c>
      <c r="AG4" s="32" t="str">
        <f>IF(C4="Corriente",PATRIMONIO!$E$13,IF(C4="No corriente",PATRIMONIO!$E$22,""))</f>
        <v/>
      </c>
      <c r="AH4" s="32" t="str">
        <f>IF(C4="Corriente","",IF(C4="No corriente",PATRIMONIO!$E$24,""))</f>
        <v/>
      </c>
      <c r="AI4" s="32"/>
    </row>
    <row r="5">
      <c r="A5" s="31"/>
      <c r="B5" s="46"/>
      <c r="C5" s="47"/>
      <c r="D5" s="47"/>
      <c r="E5" s="48"/>
      <c r="F5" s="63"/>
      <c r="H5" s="31"/>
      <c r="I5" s="31"/>
      <c r="J5" s="31"/>
      <c r="K5" s="31"/>
      <c r="L5" s="31"/>
      <c r="M5" s="31"/>
      <c r="N5" s="44" t="str">
        <f>IFERROR(IF(F5&gt;0,VLOOKUP(P5,'TASA DE CAMBIO'!A:B,2,0),""),"")</f>
        <v/>
      </c>
      <c r="O5" s="31" t="str">
        <f t="shared" si="1"/>
        <v/>
      </c>
      <c r="P5" s="45" t="str">
        <f>IF(F5&gt;0,CONCATENATE(E5,PATRIMONIO!$C$2),"")</f>
        <v/>
      </c>
      <c r="Q5" s="32" t="str">
        <f>IF(C5="Corriente",PATRIMONIO!$B$8,IF(C5="No corriente",PATRIMONIO!$B$22,""))</f>
        <v/>
      </c>
      <c r="R5" s="32" t="str">
        <f>IF(C5="Corriente",PATRIMONIO!$B$9,IF(C5="No corriente",PATRIMONIO!$B$23,""))</f>
        <v/>
      </c>
      <c r="S5" s="32" t="str">
        <f>IF(C5="Corriente",PATRIMONIO!$B$10,IF(C5="No corriente",PATRIMONIO!$B$24,""))</f>
        <v/>
      </c>
      <c r="T5" s="32" t="str">
        <f>IF(C5="Corriente",PATRIMONIO!$B$11,IF(C5="No corriente",PATRIMONIO!$B$25,""))</f>
        <v/>
      </c>
      <c r="U5" s="32" t="str">
        <f>IF(C5="Corriente",PATRIMONIO!$B$12,IF(C5="No corriente",PATRIMONIO!$B$26,""))</f>
        <v/>
      </c>
      <c r="V5" s="32" t="str">
        <f>IF(C5="Corriente",PATRIMONIO!$B$13,IF(C5="No corriente",PATRIMONIO!$B$27,""))</f>
        <v/>
      </c>
      <c r="W5" s="32" t="str">
        <f>IF(C5="Corriente",PATRIMONIO!$B$14,IF(C5="No corriente",PATRIMONIO!$B$28,""))</f>
        <v/>
      </c>
      <c r="X5" s="32" t="str">
        <f>IF(C5="Corriente",PATRIMONIO!$B$15,IF(C5="No corriente",PATRIMONIO!$B$29,""))</f>
        <v/>
      </c>
      <c r="Y5" s="32" t="str">
        <f>IF(C5="Corriente",PATRIMONIO!$B$16,IF(C5="No corriente",PATRIMONIO!$B$30,""))</f>
        <v/>
      </c>
      <c r="Z5" s="32" t="str">
        <f>IF(C5="Corriente",PATRIMONIO!$B$17,IF(C5="No corriente",PATRIMONIO!$B$31,""))</f>
        <v/>
      </c>
      <c r="AA5" s="45" t="str">
        <f>IF(C5="Corriente",PATRIMONIO!$B$18,IF(C5="No corriente",PATRIMONIO!$B$32,""))</f>
        <v/>
      </c>
      <c r="AB5" s="32" t="str">
        <f>IF(C5="Corriente",PATRIMONIO!$E$8,IF(C5="No corriente",PATRIMONIO!$E$17,""))</f>
        <v/>
      </c>
      <c r="AC5" s="32" t="str">
        <f>IF(C5="Corriente",PATRIMONIO!$E$9,IF(C5="No corriente",PATRIMONIO!$E$18,""))</f>
        <v/>
      </c>
      <c r="AD5" s="32" t="str">
        <f>IF(C5="Corriente",PATRIMONIO!$E$10,IF(C5="No corriente",PATRIMONIO!$E$19,""))</f>
        <v/>
      </c>
      <c r="AE5" s="32" t="str">
        <f>IF(C5="Corriente",PATRIMONIO!$E$11,IF(C5="No corriente",PATRIMONIO!$E$20,""))</f>
        <v/>
      </c>
      <c r="AF5" s="45" t="str">
        <f>IF(C5="Corriente",PATRIMONIO!$E$12,IF(C5="No corriente",PATRIMONIO!$E$21,""))</f>
        <v/>
      </c>
      <c r="AG5" s="32" t="str">
        <f>IF(C5="Corriente",PATRIMONIO!$E$13,IF(C5="No corriente",PATRIMONIO!$E$22,""))</f>
        <v/>
      </c>
      <c r="AH5" s="32" t="str">
        <f>IF(C5="Corriente","",IF(C5="No corriente",PATRIMONIO!$E$24,""))</f>
        <v/>
      </c>
      <c r="AI5" s="32"/>
    </row>
    <row r="6">
      <c r="A6" s="31"/>
      <c r="B6" s="46"/>
      <c r="C6" s="47"/>
      <c r="D6" s="47"/>
      <c r="E6" s="48"/>
      <c r="F6" s="63"/>
      <c r="H6" s="31"/>
      <c r="I6" s="31"/>
      <c r="J6" s="31"/>
      <c r="K6" s="31"/>
      <c r="L6" s="31"/>
      <c r="M6" s="31"/>
      <c r="N6" s="44" t="str">
        <f>IFERROR(IF(F6&gt;0,VLOOKUP(P6,'TASA DE CAMBIO'!A:B,2,0),""),"")</f>
        <v/>
      </c>
      <c r="O6" s="50" t="str">
        <f t="shared" si="1"/>
        <v/>
      </c>
      <c r="P6" s="45" t="str">
        <f>IF(F6&gt;0,CONCATENATE(E6,PATRIMONIO!$C$2),"")</f>
        <v/>
      </c>
      <c r="Q6" s="32" t="str">
        <f>IF(C6="Corriente",PATRIMONIO!$B$8,IF(C6="No corriente",PATRIMONIO!$B$22,""))</f>
        <v/>
      </c>
      <c r="R6" s="32" t="str">
        <f>IF(C6="Corriente",PATRIMONIO!$B$9,IF(C6="No corriente",PATRIMONIO!$B$23,""))</f>
        <v/>
      </c>
      <c r="S6" s="32" t="str">
        <f>IF(C6="Corriente",PATRIMONIO!$B$10,IF(C6="No corriente",PATRIMONIO!$B$24,""))</f>
        <v/>
      </c>
      <c r="T6" s="32" t="str">
        <f>IF(C6="Corriente",PATRIMONIO!$B$11,IF(C6="No corriente",PATRIMONIO!$B$25,""))</f>
        <v/>
      </c>
      <c r="U6" s="32" t="str">
        <f>IF(C6="Corriente",PATRIMONIO!$B$12,IF(C6="No corriente",PATRIMONIO!$B$26,""))</f>
        <v/>
      </c>
      <c r="V6" s="32" t="str">
        <f>IF(C6="Corriente",PATRIMONIO!$B$13,IF(C6="No corriente",PATRIMONIO!$B$27,""))</f>
        <v/>
      </c>
      <c r="W6" s="32" t="str">
        <f>IF(C6="Corriente",PATRIMONIO!$B$14,IF(C6="No corriente",PATRIMONIO!$B$28,""))</f>
        <v/>
      </c>
      <c r="X6" s="32" t="str">
        <f>IF(C6="Corriente",PATRIMONIO!$B$15,IF(C6="No corriente",PATRIMONIO!$B$29,""))</f>
        <v/>
      </c>
      <c r="Y6" s="32" t="str">
        <f>IF(C6="Corriente",PATRIMONIO!$B$16,IF(C6="No corriente",PATRIMONIO!$B$30,""))</f>
        <v/>
      </c>
      <c r="Z6" s="32" t="str">
        <f>IF(C6="Corriente",PATRIMONIO!$B$17,IF(C6="No corriente",PATRIMONIO!$B$31,""))</f>
        <v/>
      </c>
      <c r="AA6" s="45" t="str">
        <f>IF(C6="Corriente",PATRIMONIO!$B$18,IF(C6="No corriente",PATRIMONIO!$B$32,""))</f>
        <v/>
      </c>
      <c r="AB6" s="32" t="str">
        <f>IF(C6="Corriente",PATRIMONIO!$E$8,IF(C6="No corriente",PATRIMONIO!$E$17,""))</f>
        <v/>
      </c>
      <c r="AC6" s="32" t="str">
        <f>IF(C6="Corriente",PATRIMONIO!$E$9,IF(C6="No corriente",PATRIMONIO!$E$18,""))</f>
        <v/>
      </c>
      <c r="AD6" s="32" t="str">
        <f>IF(C6="Corriente",PATRIMONIO!$E$10,IF(C6="No corriente",PATRIMONIO!$E$19,""))</f>
        <v/>
      </c>
      <c r="AE6" s="32" t="str">
        <f>IF(C6="Corriente",PATRIMONIO!$E$11,IF(C6="No corriente",PATRIMONIO!$E$20,""))</f>
        <v/>
      </c>
      <c r="AF6" s="45" t="str">
        <f>IF(C6="Corriente",PATRIMONIO!$E$12,IF(C6="No corriente",PATRIMONIO!$E$21,""))</f>
        <v/>
      </c>
      <c r="AG6" s="32" t="str">
        <f>IF(C6="Corriente",PATRIMONIO!$E$13,IF(C6="No corriente",PATRIMONIO!$E$22,""))</f>
        <v/>
      </c>
      <c r="AH6" s="32" t="str">
        <f>IF(C6="Corriente","",IF(C6="No corriente",PATRIMONIO!$E$24,""))</f>
        <v/>
      </c>
      <c r="AI6" s="32"/>
    </row>
    <row r="7">
      <c r="A7" s="31"/>
      <c r="B7" s="46"/>
      <c r="C7" s="47"/>
      <c r="D7" s="47"/>
      <c r="E7" s="48"/>
      <c r="F7" s="63"/>
      <c r="H7" s="31"/>
      <c r="I7" s="31"/>
      <c r="J7" s="31"/>
      <c r="K7" s="31"/>
      <c r="L7" s="31"/>
      <c r="M7" s="31"/>
      <c r="N7" s="44" t="str">
        <f>IFERROR(IF(F7&gt;0,VLOOKUP(P7,'TASA DE CAMBIO'!A:B,2,0),""),"")</f>
        <v/>
      </c>
      <c r="O7" s="50" t="str">
        <f t="shared" si="1"/>
        <v/>
      </c>
      <c r="P7" s="45" t="str">
        <f>IF(F7&gt;0,CONCATENATE(E7,PATRIMONIO!$C$2),"")</f>
        <v/>
      </c>
      <c r="Q7" s="32" t="str">
        <f>IF(C7="Corriente",PATRIMONIO!$B$8,IF(C7="No corriente",PATRIMONIO!$B$22,""))</f>
        <v/>
      </c>
      <c r="R7" s="32" t="str">
        <f>IF(C7="Corriente",PATRIMONIO!$B$9,IF(C7="No corriente",PATRIMONIO!$B$23,""))</f>
        <v/>
      </c>
      <c r="S7" s="32" t="str">
        <f>IF(C7="Corriente",PATRIMONIO!$B$10,IF(C7="No corriente",PATRIMONIO!$B$24,""))</f>
        <v/>
      </c>
      <c r="T7" s="32" t="str">
        <f>IF(C7="Corriente",PATRIMONIO!$B$11,IF(C7="No corriente",PATRIMONIO!$B$25,""))</f>
        <v/>
      </c>
      <c r="U7" s="32" t="str">
        <f>IF(C7="Corriente",PATRIMONIO!$B$12,IF(C7="No corriente",PATRIMONIO!$B$26,""))</f>
        <v/>
      </c>
      <c r="V7" s="32" t="str">
        <f>IF(C7="Corriente",PATRIMONIO!$B$13,IF(C7="No corriente",PATRIMONIO!$B$27,""))</f>
        <v/>
      </c>
      <c r="W7" s="32" t="str">
        <f>IF(C7="Corriente",PATRIMONIO!$B$14,IF(C7="No corriente",PATRIMONIO!$B$28,""))</f>
        <v/>
      </c>
      <c r="X7" s="32" t="str">
        <f>IF(C7="Corriente",PATRIMONIO!$B$15,IF(C7="No corriente",PATRIMONIO!$B$29,""))</f>
        <v/>
      </c>
      <c r="Y7" s="32" t="str">
        <f>IF(C7="Corriente",PATRIMONIO!$B$16,IF(C7="No corriente",PATRIMONIO!$B$30,""))</f>
        <v/>
      </c>
      <c r="Z7" s="32" t="str">
        <f>IF(C7="Corriente",PATRIMONIO!$B$17,IF(C7="No corriente",PATRIMONIO!$B$31,""))</f>
        <v/>
      </c>
      <c r="AA7" s="45" t="str">
        <f>IF(C7="Corriente",PATRIMONIO!$B$18,IF(C7="No corriente",PATRIMONIO!$B$32,""))</f>
        <v/>
      </c>
      <c r="AB7" s="32" t="str">
        <f>IF(C7="Corriente",PATRIMONIO!$E$8,IF(C7="No corriente",PATRIMONIO!$E$17,""))</f>
        <v/>
      </c>
      <c r="AC7" s="32" t="str">
        <f>IF(C7="Corriente",PATRIMONIO!$E$9,IF(C7="No corriente",PATRIMONIO!$E$18,""))</f>
        <v/>
      </c>
      <c r="AD7" s="32" t="str">
        <f>IF(C7="Corriente",PATRIMONIO!$E$10,IF(C7="No corriente",PATRIMONIO!$E$19,""))</f>
        <v/>
      </c>
      <c r="AE7" s="32" t="str">
        <f>IF(C7="Corriente",PATRIMONIO!$E$11,IF(C7="No corriente",PATRIMONIO!$E$20,""))</f>
        <v/>
      </c>
      <c r="AF7" s="45" t="str">
        <f>IF(C7="Corriente",PATRIMONIO!$E$12,IF(C7="No corriente",PATRIMONIO!$E$21,""))</f>
        <v/>
      </c>
      <c r="AG7" s="32" t="str">
        <f>IF(C7="Corriente",PATRIMONIO!$E$13,IF(C7="No corriente",PATRIMONIO!$E$22,""))</f>
        <v/>
      </c>
      <c r="AH7" s="32" t="str">
        <f>IF(C7="Corriente","",IF(C7="No corriente",PATRIMONIO!$E$24,""))</f>
        <v/>
      </c>
      <c r="AI7" s="32"/>
    </row>
    <row r="8">
      <c r="A8" s="31"/>
      <c r="B8" s="46"/>
      <c r="C8" s="47"/>
      <c r="D8" s="47"/>
      <c r="E8" s="48"/>
      <c r="F8" s="63"/>
      <c r="H8" s="31"/>
      <c r="I8" s="31"/>
      <c r="J8" s="31"/>
      <c r="K8" s="31"/>
      <c r="L8" s="31"/>
      <c r="M8" s="31"/>
      <c r="N8" s="44" t="str">
        <f>IFERROR(IF(F8&gt;0,VLOOKUP(P8,'TASA DE CAMBIO'!A:B,2,0),""),"")</f>
        <v/>
      </c>
      <c r="O8" s="50" t="str">
        <f t="shared" si="1"/>
        <v/>
      </c>
      <c r="P8" s="45" t="str">
        <f>IF(F8&gt;0,CONCATENATE(E8,PATRIMONIO!$C$2),"")</f>
        <v/>
      </c>
      <c r="Q8" s="32" t="str">
        <f>IF(C8="Corriente",PATRIMONIO!$B$8,IF(C8="No corriente",PATRIMONIO!$B$22,""))</f>
        <v/>
      </c>
      <c r="R8" s="32" t="str">
        <f>IF(C8="Corriente",PATRIMONIO!$B$9,IF(C8="No corriente",PATRIMONIO!$B$23,""))</f>
        <v/>
      </c>
      <c r="S8" s="32" t="str">
        <f>IF(C8="Corriente",PATRIMONIO!$B$10,IF(C8="No corriente",PATRIMONIO!$B$24,""))</f>
        <v/>
      </c>
      <c r="T8" s="32" t="str">
        <f>IF(C8="Corriente",PATRIMONIO!$B$11,IF(C8="No corriente",PATRIMONIO!$B$25,""))</f>
        <v/>
      </c>
      <c r="U8" s="32" t="str">
        <f>IF(C8="Corriente",PATRIMONIO!$B$12,IF(C8="No corriente",PATRIMONIO!$B$26,""))</f>
        <v/>
      </c>
      <c r="V8" s="32" t="str">
        <f>IF(C8="Corriente",PATRIMONIO!$B$13,IF(C8="No corriente",PATRIMONIO!$B$27,""))</f>
        <v/>
      </c>
      <c r="W8" s="32" t="str">
        <f>IF(C8="Corriente",PATRIMONIO!$B$14,IF(C8="No corriente",PATRIMONIO!$B$28,""))</f>
        <v/>
      </c>
      <c r="X8" s="32" t="str">
        <f>IF(C8="Corriente",PATRIMONIO!$B$15,IF(C8="No corriente",PATRIMONIO!$B$29,""))</f>
        <v/>
      </c>
      <c r="Y8" s="32" t="str">
        <f>IF(C8="Corriente",PATRIMONIO!$B$16,IF(C8="No corriente",PATRIMONIO!$B$30,""))</f>
        <v/>
      </c>
      <c r="Z8" s="32" t="str">
        <f>IF(C8="Corriente",PATRIMONIO!$B$17,IF(C8="No corriente",PATRIMONIO!$B$31,""))</f>
        <v/>
      </c>
      <c r="AA8" s="45" t="str">
        <f>IF(C8="Corriente",PATRIMONIO!$B$18,IF(C8="No corriente",PATRIMONIO!$B$32,""))</f>
        <v/>
      </c>
      <c r="AB8" s="32" t="str">
        <f>IF(C8="Corriente",PATRIMONIO!$E$8,IF(C8="No corriente",PATRIMONIO!$E$17,""))</f>
        <v/>
      </c>
      <c r="AC8" s="32" t="str">
        <f>IF(C8="Corriente",PATRIMONIO!$E$9,IF(C8="No corriente",PATRIMONIO!$E$18,""))</f>
        <v/>
      </c>
      <c r="AD8" s="32" t="str">
        <f>IF(C8="Corriente",PATRIMONIO!$E$10,IF(C8="No corriente",PATRIMONIO!$E$19,""))</f>
        <v/>
      </c>
      <c r="AE8" s="32" t="str">
        <f>IF(C8="Corriente",PATRIMONIO!$E$11,IF(C8="No corriente",PATRIMONIO!$E$20,""))</f>
        <v/>
      </c>
      <c r="AF8" s="45" t="str">
        <f>IF(C8="Corriente",PATRIMONIO!$E$12,IF(C8="No corriente",PATRIMONIO!$E$21,""))</f>
        <v/>
      </c>
      <c r="AG8" s="32" t="str">
        <f>IF(C8="Corriente",PATRIMONIO!$E$13,IF(C8="No corriente",PATRIMONIO!$E$22,""))</f>
        <v/>
      </c>
      <c r="AH8" s="32" t="str">
        <f>IF(C8="Corriente","",IF(C8="No corriente",PATRIMONIO!$E$24,""))</f>
        <v/>
      </c>
      <c r="AI8" s="32"/>
    </row>
    <row r="9">
      <c r="A9" s="31"/>
      <c r="B9" s="46"/>
      <c r="C9" s="47"/>
      <c r="D9" s="47"/>
      <c r="E9" s="48"/>
      <c r="F9" s="63"/>
      <c r="H9" s="31"/>
      <c r="I9" s="31"/>
      <c r="J9" s="31"/>
      <c r="K9" s="31"/>
      <c r="L9" s="31"/>
      <c r="M9" s="31"/>
      <c r="N9" s="44" t="str">
        <f>IFERROR(IF(F9&gt;0,VLOOKUP(P9,'TASA DE CAMBIO'!A:B,2,0),""),"")</f>
        <v/>
      </c>
      <c r="O9" s="50" t="str">
        <f t="shared" si="1"/>
        <v/>
      </c>
      <c r="P9" s="45" t="str">
        <f>IF(F9&gt;0,CONCATENATE(E9,PATRIMONIO!$C$2),"")</f>
        <v/>
      </c>
      <c r="Q9" s="32" t="str">
        <f>IF(C9="Corriente",PATRIMONIO!$B$8,IF(C9="No corriente",PATRIMONIO!$B$22,""))</f>
        <v/>
      </c>
      <c r="R9" s="32" t="str">
        <f>IF(C9="Corriente",PATRIMONIO!$B$9,IF(C9="No corriente",PATRIMONIO!$B$23,""))</f>
        <v/>
      </c>
      <c r="S9" s="32" t="str">
        <f>IF(C9="Corriente",PATRIMONIO!$B$10,IF(C9="No corriente",PATRIMONIO!$B$24,""))</f>
        <v/>
      </c>
      <c r="T9" s="32" t="str">
        <f>IF(C9="Corriente",PATRIMONIO!$B$11,IF(C9="No corriente",PATRIMONIO!$B$25,""))</f>
        <v/>
      </c>
      <c r="U9" s="32" t="str">
        <f>IF(C9="Corriente",PATRIMONIO!$B$12,IF(C9="No corriente",PATRIMONIO!$B$26,""))</f>
        <v/>
      </c>
      <c r="V9" s="32" t="str">
        <f>IF(C9="Corriente",PATRIMONIO!$B$13,IF(C9="No corriente",PATRIMONIO!$B$27,""))</f>
        <v/>
      </c>
      <c r="W9" s="32" t="str">
        <f>IF(C9="Corriente",PATRIMONIO!$B$14,IF(C9="No corriente",PATRIMONIO!$B$28,""))</f>
        <v/>
      </c>
      <c r="X9" s="32" t="str">
        <f>IF(C9="Corriente",PATRIMONIO!$B$15,IF(C9="No corriente",PATRIMONIO!$B$29,""))</f>
        <v/>
      </c>
      <c r="Y9" s="32" t="str">
        <f>IF(C9="Corriente",PATRIMONIO!$B$16,IF(C9="No corriente",PATRIMONIO!$B$30,""))</f>
        <v/>
      </c>
      <c r="Z9" s="32" t="str">
        <f>IF(C9="Corriente",PATRIMONIO!$B$17,IF(C9="No corriente",PATRIMONIO!$B$31,""))</f>
        <v/>
      </c>
      <c r="AA9" s="45" t="str">
        <f>IF(C9="Corriente",PATRIMONIO!$B$18,IF(C9="No corriente",PATRIMONIO!$B$32,""))</f>
        <v/>
      </c>
      <c r="AB9" s="32" t="str">
        <f>IF(C9="Corriente",PATRIMONIO!$E$8,IF(C9="No corriente",PATRIMONIO!$E$17,""))</f>
        <v/>
      </c>
      <c r="AC9" s="32" t="str">
        <f>IF(C9="Corriente",PATRIMONIO!$E$9,IF(C9="No corriente",PATRIMONIO!$E$18,""))</f>
        <v/>
      </c>
      <c r="AD9" s="32" t="str">
        <f>IF(C9="Corriente",PATRIMONIO!$E$10,IF(C9="No corriente",PATRIMONIO!$E$19,""))</f>
        <v/>
      </c>
      <c r="AE9" s="32" t="str">
        <f>IF(C9="Corriente",PATRIMONIO!$E$11,IF(C9="No corriente",PATRIMONIO!$E$20,""))</f>
        <v/>
      </c>
      <c r="AF9" s="45" t="str">
        <f>IF(C9="Corriente",PATRIMONIO!$E$12,IF(C9="No corriente",PATRIMONIO!$E$21,""))</f>
        <v/>
      </c>
      <c r="AG9" s="32" t="str">
        <f>IF(C9="Corriente",PATRIMONIO!$E$13,IF(C9="No corriente",PATRIMONIO!$E$22,""))</f>
        <v/>
      </c>
      <c r="AH9" s="32" t="str">
        <f>IF(C9="Corriente","",IF(C9="No corriente",PATRIMONIO!$E$24,""))</f>
        <v/>
      </c>
      <c r="AI9" s="32"/>
    </row>
    <row r="10">
      <c r="A10" s="31"/>
      <c r="B10" s="51"/>
      <c r="C10" s="47"/>
      <c r="D10" s="52"/>
      <c r="E10" s="48"/>
      <c r="F10" s="64"/>
      <c r="H10" s="31"/>
      <c r="I10" s="31"/>
      <c r="J10" s="31"/>
      <c r="K10" s="31"/>
      <c r="L10" s="31"/>
      <c r="M10" s="31"/>
      <c r="N10" s="44" t="str">
        <f>IFERROR(IF(F10&gt;0,VLOOKUP(P10,'TASA DE CAMBIO'!A:B,2,0),""),"")</f>
        <v/>
      </c>
      <c r="O10" s="50" t="str">
        <f t="shared" si="1"/>
        <v/>
      </c>
      <c r="P10" s="45" t="str">
        <f>IF(F10&gt;0,CONCATENATE(E10,PATRIMONIO!$C$2),"")</f>
        <v/>
      </c>
      <c r="Q10" s="32" t="str">
        <f>IF(C10="Corriente",PATRIMONIO!$B$8,IF(C10="No corriente",PATRIMONIO!$B$22,""))</f>
        <v/>
      </c>
      <c r="R10" s="32" t="str">
        <f>IF(C10="Corriente",PATRIMONIO!$B$9,IF(C10="No corriente",PATRIMONIO!$B$23,""))</f>
        <v/>
      </c>
      <c r="S10" s="32" t="str">
        <f>IF(C10="Corriente",PATRIMONIO!$B$10,IF(C10="No corriente",PATRIMONIO!$B$24,""))</f>
        <v/>
      </c>
      <c r="T10" s="32" t="str">
        <f>IF(C10="Corriente",PATRIMONIO!$B$11,IF(C10="No corriente",PATRIMONIO!$B$25,""))</f>
        <v/>
      </c>
      <c r="U10" s="32" t="str">
        <f>IF(C10="Corriente",PATRIMONIO!$B$12,IF(C10="No corriente",PATRIMONIO!$B$26,""))</f>
        <v/>
      </c>
      <c r="V10" s="32" t="str">
        <f>IF(C10="Corriente",PATRIMONIO!$B$13,IF(C10="No corriente",PATRIMONIO!$B$27,""))</f>
        <v/>
      </c>
      <c r="W10" s="32" t="str">
        <f>IF(C10="Corriente",PATRIMONIO!$B$14,IF(C10="No corriente",PATRIMONIO!$B$28,""))</f>
        <v/>
      </c>
      <c r="X10" s="32" t="str">
        <f>IF(C10="Corriente",PATRIMONIO!$B$15,IF(C10="No corriente",PATRIMONIO!$B$29,""))</f>
        <v/>
      </c>
      <c r="Y10" s="32" t="str">
        <f>IF(C10="Corriente",PATRIMONIO!$B$16,IF(C10="No corriente",PATRIMONIO!$B$30,""))</f>
        <v/>
      </c>
      <c r="Z10" s="32" t="str">
        <f>IF(C10="Corriente",PATRIMONIO!$B$17,IF(C10="No corriente",PATRIMONIO!$B$31,""))</f>
        <v/>
      </c>
      <c r="AA10" s="45" t="str">
        <f>IF(C10="Corriente",PATRIMONIO!$B$18,IF(C10="No corriente",PATRIMONIO!$B$32,""))</f>
        <v/>
      </c>
      <c r="AB10" s="32" t="str">
        <f>IF(C10="Corriente",PATRIMONIO!$E$8,IF(C10="No corriente",PATRIMONIO!$E$17,""))</f>
        <v/>
      </c>
      <c r="AC10" s="32" t="str">
        <f>IF(C10="Corriente",PATRIMONIO!$E$9,IF(C10="No corriente",PATRIMONIO!$E$18,""))</f>
        <v/>
      </c>
      <c r="AD10" s="32" t="str">
        <f>IF(C10="Corriente",PATRIMONIO!$E$10,IF(C10="No corriente",PATRIMONIO!$E$19,""))</f>
        <v/>
      </c>
      <c r="AE10" s="32" t="str">
        <f>IF(C10="Corriente",PATRIMONIO!$E$11,IF(C10="No corriente",PATRIMONIO!$E$20,""))</f>
        <v/>
      </c>
      <c r="AF10" s="45" t="str">
        <f>IF(C10="Corriente",PATRIMONIO!$E$12,IF(C10="No corriente",PATRIMONIO!$E$21,""))</f>
        <v/>
      </c>
      <c r="AG10" s="32" t="str">
        <f>IF(C10="Corriente",PATRIMONIO!$E$13,IF(C10="No corriente",PATRIMONIO!$E$22,""))</f>
        <v/>
      </c>
      <c r="AH10" s="32" t="str">
        <f>IF(C10="Corriente","",IF(C10="No corriente",PATRIMONIO!$E$24,""))</f>
        <v/>
      </c>
      <c r="AI10" s="32"/>
    </row>
    <row r="11">
      <c r="A11" s="31"/>
      <c r="B11" s="51"/>
      <c r="C11" s="52"/>
      <c r="D11" s="52"/>
      <c r="E11" s="48"/>
      <c r="F11" s="64"/>
      <c r="H11" s="31"/>
      <c r="I11" s="31"/>
      <c r="J11" s="31"/>
      <c r="K11" s="31"/>
      <c r="L11" s="31"/>
      <c r="M11" s="31"/>
      <c r="N11" s="44" t="str">
        <f>IFERROR(IF(F11&gt;0,VLOOKUP(P11,'TASA DE CAMBIO'!A:B,2,0),""),"")</f>
        <v/>
      </c>
      <c r="O11" s="50" t="str">
        <f t="shared" si="1"/>
        <v/>
      </c>
      <c r="P11" s="45" t="str">
        <f>IF(F11&gt;0,CONCATENATE(E11,PATRIMONIO!$C$2),"")</f>
        <v/>
      </c>
      <c r="Q11" s="32" t="str">
        <f>IF(C11="Corriente",PATRIMONIO!$B$8,IF(C11="No corriente",PATRIMONIO!$B$22,""))</f>
        <v/>
      </c>
      <c r="R11" s="32" t="str">
        <f>IF(C11="Corriente",PATRIMONIO!$B$9,IF(C11="No corriente",PATRIMONIO!$B$23,""))</f>
        <v/>
      </c>
      <c r="S11" s="32" t="str">
        <f>IF(C11="Corriente",PATRIMONIO!$B$10,IF(C11="No corriente",PATRIMONIO!$B$24,""))</f>
        <v/>
      </c>
      <c r="T11" s="32" t="str">
        <f>IF(C11="Corriente",PATRIMONIO!$B$11,IF(C11="No corriente",PATRIMONIO!$B$25,""))</f>
        <v/>
      </c>
      <c r="U11" s="32" t="str">
        <f>IF(C11="Corriente",PATRIMONIO!$B$12,IF(C11="No corriente",PATRIMONIO!$B$26,""))</f>
        <v/>
      </c>
      <c r="V11" s="32" t="str">
        <f>IF(C11="Corriente",PATRIMONIO!$B$13,IF(C11="No corriente",PATRIMONIO!$B$27,""))</f>
        <v/>
      </c>
      <c r="W11" s="32" t="str">
        <f>IF(C11="Corriente",PATRIMONIO!$B$14,IF(C11="No corriente",PATRIMONIO!$B$28,""))</f>
        <v/>
      </c>
      <c r="X11" s="32" t="str">
        <f>IF(C11="Corriente",PATRIMONIO!$B$15,IF(C11="No corriente",PATRIMONIO!$B$29,""))</f>
        <v/>
      </c>
      <c r="Y11" s="32" t="str">
        <f>IF(C11="Corriente",PATRIMONIO!$B$16,IF(C11="No corriente",PATRIMONIO!$B$30,""))</f>
        <v/>
      </c>
      <c r="Z11" s="32" t="str">
        <f>IF(C11="Corriente",PATRIMONIO!$B$17,IF(C11="No corriente",PATRIMONIO!$B$31,""))</f>
        <v/>
      </c>
      <c r="AA11" s="45" t="str">
        <f>IF(C11="Corriente",PATRIMONIO!$B$18,IF(C11="No corriente",PATRIMONIO!$B$32,""))</f>
        <v/>
      </c>
      <c r="AB11" s="32" t="str">
        <f>IF(C11="Corriente",PATRIMONIO!$E$8,IF(C11="No corriente",PATRIMONIO!$E$17,""))</f>
        <v/>
      </c>
      <c r="AC11" s="32" t="str">
        <f>IF(C11="Corriente",PATRIMONIO!$E$9,IF(C11="No corriente",PATRIMONIO!$E$18,""))</f>
        <v/>
      </c>
      <c r="AD11" s="32" t="str">
        <f>IF(C11="Corriente",PATRIMONIO!$E$10,IF(C11="No corriente",PATRIMONIO!$E$19,""))</f>
        <v/>
      </c>
      <c r="AE11" s="32" t="str">
        <f>IF(C11="Corriente",PATRIMONIO!$E$11,IF(C11="No corriente",PATRIMONIO!$E$20,""))</f>
        <v/>
      </c>
      <c r="AF11" s="45" t="str">
        <f>IF(C11="Corriente",PATRIMONIO!$E$12,IF(C11="No corriente",PATRIMONIO!$E$21,""))</f>
        <v/>
      </c>
      <c r="AG11" s="32" t="str">
        <f>IF(C11="Corriente",PATRIMONIO!$E$13,IF(C11="No corriente",PATRIMONIO!$E$22,""))</f>
        <v/>
      </c>
      <c r="AH11" s="32" t="str">
        <f>IF(C11="Corriente","",IF(C11="No corriente",PATRIMONIO!$E$24,""))</f>
        <v/>
      </c>
      <c r="AI11" s="32"/>
    </row>
    <row r="12">
      <c r="A12" s="31"/>
      <c r="B12" s="51"/>
      <c r="C12" s="52"/>
      <c r="D12" s="52"/>
      <c r="E12" s="48"/>
      <c r="F12" s="64"/>
      <c r="H12" s="31"/>
      <c r="I12" s="31"/>
      <c r="J12" s="31"/>
      <c r="K12" s="31"/>
      <c r="L12" s="31"/>
      <c r="M12" s="31"/>
      <c r="N12" s="44" t="str">
        <f>IFERROR(IF(F12&gt;0,VLOOKUP(P12,'TASA DE CAMBIO'!A:B,2,0),""),"")</f>
        <v/>
      </c>
      <c r="O12" s="50" t="str">
        <f t="shared" si="1"/>
        <v/>
      </c>
      <c r="P12" s="45" t="str">
        <f>IF(F12&gt;0,CONCATENATE(E12,PATRIMONIO!$C$2),"")</f>
        <v/>
      </c>
      <c r="Q12" s="32" t="str">
        <f>IF(C12="Corriente",PATRIMONIO!$B$8,IF(C12="No corriente",PATRIMONIO!$B$22,""))</f>
        <v/>
      </c>
      <c r="R12" s="32" t="str">
        <f>IF(C12="Corriente",PATRIMONIO!$B$9,IF(C12="No corriente",PATRIMONIO!$B$23,""))</f>
        <v/>
      </c>
      <c r="S12" s="32" t="str">
        <f>IF(C12="Corriente",PATRIMONIO!$B$10,IF(C12="No corriente",PATRIMONIO!$B$24,""))</f>
        <v/>
      </c>
      <c r="T12" s="32" t="str">
        <f>IF(C12="Corriente",PATRIMONIO!$B$11,IF(C12="No corriente",PATRIMONIO!$B$25,""))</f>
        <v/>
      </c>
      <c r="U12" s="32" t="str">
        <f>IF(C12="Corriente",PATRIMONIO!$B$12,IF(C12="No corriente",PATRIMONIO!$B$26,""))</f>
        <v/>
      </c>
      <c r="V12" s="32" t="str">
        <f>IF(C12="Corriente",PATRIMONIO!$B$13,IF(C12="No corriente",PATRIMONIO!$B$27,""))</f>
        <v/>
      </c>
      <c r="W12" s="32" t="str">
        <f>IF(C12="Corriente",PATRIMONIO!$B$14,IF(C12="No corriente",PATRIMONIO!$B$28,""))</f>
        <v/>
      </c>
      <c r="X12" s="32" t="str">
        <f>IF(C12="Corriente",PATRIMONIO!$B$15,IF(C12="No corriente",PATRIMONIO!$B$29,""))</f>
        <v/>
      </c>
      <c r="Y12" s="32" t="str">
        <f>IF(C12="Corriente",PATRIMONIO!$B$16,IF(C12="No corriente",PATRIMONIO!$B$30,""))</f>
        <v/>
      </c>
      <c r="Z12" s="32" t="str">
        <f>IF(C12="Corriente",PATRIMONIO!$B$17,IF(C12="No corriente",PATRIMONIO!$B$31,""))</f>
        <v/>
      </c>
      <c r="AA12" s="45" t="str">
        <f>IF(C12="Corriente",PATRIMONIO!$B$18,IF(C12="No corriente",PATRIMONIO!$B$32,""))</f>
        <v/>
      </c>
      <c r="AB12" s="32" t="str">
        <f>IF(C12="Corriente",PATRIMONIO!$E$8,IF(C12="No corriente",PATRIMONIO!$E$17,""))</f>
        <v/>
      </c>
      <c r="AC12" s="32" t="str">
        <f>IF(C12="Corriente",PATRIMONIO!$E$9,IF(C12="No corriente",PATRIMONIO!$E$18,""))</f>
        <v/>
      </c>
      <c r="AD12" s="32" t="str">
        <f>IF(C12="Corriente",PATRIMONIO!$E$10,IF(C12="No corriente",PATRIMONIO!$E$19,""))</f>
        <v/>
      </c>
      <c r="AE12" s="32" t="str">
        <f>IF(C12="Corriente",PATRIMONIO!$E$11,IF(C12="No corriente",PATRIMONIO!$E$20,""))</f>
        <v/>
      </c>
      <c r="AF12" s="45" t="str">
        <f>IF(C12="Corriente",PATRIMONIO!$E$12,IF(C12="No corriente",PATRIMONIO!$E$21,""))</f>
        <v/>
      </c>
      <c r="AG12" s="32" t="str">
        <f>IF(C12="Corriente",PATRIMONIO!$E$13,IF(C12="No corriente",PATRIMONIO!$E$22,""))</f>
        <v/>
      </c>
      <c r="AH12" s="32" t="str">
        <f>IF(C12="Corriente","",IF(C12="No corriente",PATRIMONIO!$E$24,""))</f>
        <v/>
      </c>
      <c r="AI12" s="32"/>
    </row>
    <row r="13">
      <c r="A13" s="31"/>
      <c r="B13" s="51"/>
      <c r="C13" s="52"/>
      <c r="D13" s="52"/>
      <c r="E13" s="48"/>
      <c r="F13" s="64"/>
      <c r="H13" s="31"/>
      <c r="I13" s="31"/>
      <c r="J13" s="31"/>
      <c r="K13" s="31"/>
      <c r="L13" s="31"/>
      <c r="M13" s="31"/>
      <c r="N13" s="44" t="str">
        <f>IFERROR(IF(F13&gt;0,VLOOKUP(P13,'TASA DE CAMBIO'!A:B,2,0),""),"")</f>
        <v/>
      </c>
      <c r="O13" s="50" t="str">
        <f t="shared" si="1"/>
        <v/>
      </c>
      <c r="P13" s="45" t="str">
        <f>IF(F13&gt;0,CONCATENATE(E13,PATRIMONIO!$C$2),"")</f>
        <v/>
      </c>
      <c r="Q13" s="32" t="str">
        <f>IF(C13="Corriente",PATRIMONIO!$B$8,IF(C13="No corriente",PATRIMONIO!$B$22,""))</f>
        <v/>
      </c>
      <c r="R13" s="32" t="str">
        <f>IF(C13="Corriente",PATRIMONIO!$B$9,IF(C13="No corriente",PATRIMONIO!$B$23,""))</f>
        <v/>
      </c>
      <c r="S13" s="32" t="str">
        <f>IF(C13="Corriente",PATRIMONIO!$B$10,IF(C13="No corriente",PATRIMONIO!$B$24,""))</f>
        <v/>
      </c>
      <c r="T13" s="32" t="str">
        <f>IF(C13="Corriente",PATRIMONIO!$B$11,IF(C13="No corriente",PATRIMONIO!$B$25,""))</f>
        <v/>
      </c>
      <c r="U13" s="32" t="str">
        <f>IF(C13="Corriente",PATRIMONIO!$B$12,IF(C13="No corriente",PATRIMONIO!$B$26,""))</f>
        <v/>
      </c>
      <c r="V13" s="32" t="str">
        <f>IF(C13="Corriente",PATRIMONIO!$B$13,IF(C13="No corriente",PATRIMONIO!$B$27,""))</f>
        <v/>
      </c>
      <c r="W13" s="32" t="str">
        <f>IF(C13="Corriente",PATRIMONIO!$B$14,IF(C13="No corriente",PATRIMONIO!$B$28,""))</f>
        <v/>
      </c>
      <c r="X13" s="32" t="str">
        <f>IF(C13="Corriente",PATRIMONIO!$B$15,IF(C13="No corriente",PATRIMONIO!$B$29,""))</f>
        <v/>
      </c>
      <c r="Y13" s="32" t="str">
        <f>IF(C13="Corriente",PATRIMONIO!$B$16,IF(C13="No corriente",PATRIMONIO!$B$30,""))</f>
        <v/>
      </c>
      <c r="Z13" s="32" t="str">
        <f>IF(C13="Corriente",PATRIMONIO!$B$17,IF(C13="No corriente",PATRIMONIO!$B$31,""))</f>
        <v/>
      </c>
      <c r="AA13" s="45" t="str">
        <f>IF(C13="Corriente",PATRIMONIO!$B$18,IF(C13="No corriente",PATRIMONIO!$B$32,""))</f>
        <v/>
      </c>
      <c r="AB13" s="32" t="str">
        <f>IF(C13="Corriente",PATRIMONIO!$E$8,IF(C13="No corriente",PATRIMONIO!$E$17,""))</f>
        <v/>
      </c>
      <c r="AC13" s="32" t="str">
        <f>IF(C13="Corriente",PATRIMONIO!$E$9,IF(C13="No corriente",PATRIMONIO!$E$18,""))</f>
        <v/>
      </c>
      <c r="AD13" s="32" t="str">
        <f>IF(C13="Corriente",PATRIMONIO!$E$10,IF(C13="No corriente",PATRIMONIO!$E$19,""))</f>
        <v/>
      </c>
      <c r="AE13" s="32" t="str">
        <f>IF(C13="Corriente",PATRIMONIO!$E$11,IF(C13="No corriente",PATRIMONIO!$E$20,""))</f>
        <v/>
      </c>
      <c r="AF13" s="45" t="str">
        <f>IF(C13="Corriente",PATRIMONIO!$E$12,IF(C13="No corriente",PATRIMONIO!$E$21,""))</f>
        <v/>
      </c>
      <c r="AG13" s="32" t="str">
        <f>IF(C13="Corriente",PATRIMONIO!$E$13,IF(C13="No corriente",PATRIMONIO!$E$22,""))</f>
        <v/>
      </c>
      <c r="AH13" s="32" t="str">
        <f>IF(C13="Corriente","",IF(C13="No corriente",PATRIMONIO!$E$24,""))</f>
        <v/>
      </c>
      <c r="AI13" s="32"/>
    </row>
    <row r="14">
      <c r="A14" s="31"/>
      <c r="B14" s="51"/>
      <c r="C14" s="52"/>
      <c r="D14" s="52"/>
      <c r="E14" s="48"/>
      <c r="F14" s="64"/>
      <c r="H14" s="31"/>
      <c r="I14" s="31"/>
      <c r="J14" s="31"/>
      <c r="K14" s="31"/>
      <c r="L14" s="31"/>
      <c r="M14" s="31"/>
      <c r="N14" s="44" t="str">
        <f>IFERROR(IF(F14&gt;0,VLOOKUP(P14,'TASA DE CAMBIO'!A:B,2,0),""),"")</f>
        <v/>
      </c>
      <c r="O14" s="50" t="str">
        <f t="shared" si="1"/>
        <v/>
      </c>
      <c r="P14" s="45" t="str">
        <f>IF(F14&gt;0,CONCATENATE(E14,PATRIMONIO!$C$2),"")</f>
        <v/>
      </c>
      <c r="Q14" s="32" t="str">
        <f>IF(C14="Corriente",PATRIMONIO!$B$8,IF(C14="No corriente",PATRIMONIO!$B$22,""))</f>
        <v/>
      </c>
      <c r="R14" s="32" t="str">
        <f>IF(C14="Corriente",PATRIMONIO!$B$9,IF(C14="No corriente",PATRIMONIO!$B$23,""))</f>
        <v/>
      </c>
      <c r="S14" s="32" t="str">
        <f>IF(C14="Corriente",PATRIMONIO!$B$10,IF(C14="No corriente",PATRIMONIO!$B$24,""))</f>
        <v/>
      </c>
      <c r="T14" s="32" t="str">
        <f>IF(C14="Corriente",PATRIMONIO!$B$11,IF(C14="No corriente",PATRIMONIO!$B$25,""))</f>
        <v/>
      </c>
      <c r="U14" s="32" t="str">
        <f>IF(C14="Corriente",PATRIMONIO!$B$12,IF(C14="No corriente",PATRIMONIO!$B$26,""))</f>
        <v/>
      </c>
      <c r="V14" s="32" t="str">
        <f>IF(C14="Corriente",PATRIMONIO!$B$13,IF(C14="No corriente",PATRIMONIO!$B$27,""))</f>
        <v/>
      </c>
      <c r="W14" s="32" t="str">
        <f>IF(C14="Corriente",PATRIMONIO!$B$14,IF(C14="No corriente",PATRIMONIO!$B$28,""))</f>
        <v/>
      </c>
      <c r="X14" s="32" t="str">
        <f>IF(C14="Corriente",PATRIMONIO!$B$15,IF(C14="No corriente",PATRIMONIO!$B$29,""))</f>
        <v/>
      </c>
      <c r="Y14" s="32" t="str">
        <f>IF(C14="Corriente",PATRIMONIO!$B$16,IF(C14="No corriente",PATRIMONIO!$B$30,""))</f>
        <v/>
      </c>
      <c r="Z14" s="32" t="str">
        <f>IF(C14="Corriente",PATRIMONIO!$B$17,IF(C14="No corriente",PATRIMONIO!$B$31,""))</f>
        <v/>
      </c>
      <c r="AA14" s="45" t="str">
        <f>IF(C14="Corriente",PATRIMONIO!$B$18,IF(C14="No corriente",PATRIMONIO!$B$32,""))</f>
        <v/>
      </c>
      <c r="AB14" s="32" t="str">
        <f>IF(C14="Corriente",PATRIMONIO!$E$8,IF(C14="No corriente",PATRIMONIO!$E$17,""))</f>
        <v/>
      </c>
      <c r="AC14" s="32" t="str">
        <f>IF(C14="Corriente",PATRIMONIO!$E$9,IF(C14="No corriente",PATRIMONIO!$E$18,""))</f>
        <v/>
      </c>
      <c r="AD14" s="32" t="str">
        <f>IF(C14="Corriente",PATRIMONIO!$E$10,IF(C14="No corriente",PATRIMONIO!$E$19,""))</f>
        <v/>
      </c>
      <c r="AE14" s="32" t="str">
        <f>IF(C14="Corriente",PATRIMONIO!$E$11,IF(C14="No corriente",PATRIMONIO!$E$20,""))</f>
        <v/>
      </c>
      <c r="AF14" s="45" t="str">
        <f>IF(C14="Corriente",PATRIMONIO!$E$12,IF(C14="No corriente",PATRIMONIO!$E$21,""))</f>
        <v/>
      </c>
      <c r="AG14" s="32" t="str">
        <f>IF(C14="Corriente",PATRIMONIO!$E$13,IF(C14="No corriente",PATRIMONIO!$E$22,""))</f>
        <v/>
      </c>
      <c r="AH14" s="32" t="str">
        <f>IF(C14="Corriente","",IF(C14="No corriente",PATRIMONIO!$E$24,""))</f>
        <v/>
      </c>
      <c r="AI14" s="32"/>
    </row>
    <row r="15">
      <c r="A15" s="31"/>
      <c r="B15" s="51"/>
      <c r="C15" s="52"/>
      <c r="D15" s="52"/>
      <c r="E15" s="48"/>
      <c r="F15" s="64"/>
      <c r="H15" s="31"/>
      <c r="I15" s="31"/>
      <c r="J15" s="31"/>
      <c r="K15" s="31"/>
      <c r="L15" s="31"/>
      <c r="M15" s="31"/>
      <c r="N15" s="44" t="str">
        <f>IFERROR(IF(F15&gt;0,VLOOKUP(P15,'TASA DE CAMBIO'!A:B,2,0),""),"")</f>
        <v/>
      </c>
      <c r="O15" s="50" t="str">
        <f t="shared" si="1"/>
        <v/>
      </c>
      <c r="P15" s="45" t="str">
        <f>IF(F15&gt;0,CONCATENATE(E15,PATRIMONIO!$C$2),"")</f>
        <v/>
      </c>
      <c r="Q15" s="32" t="str">
        <f>IF(C15="Corriente",PATRIMONIO!$B$8,IF(C15="No corriente",PATRIMONIO!$B$22,""))</f>
        <v/>
      </c>
      <c r="R15" s="32" t="str">
        <f>IF(C15="Corriente",PATRIMONIO!$B$9,IF(C15="No corriente",PATRIMONIO!$B$23,""))</f>
        <v/>
      </c>
      <c r="S15" s="32" t="str">
        <f>IF(C15="Corriente",PATRIMONIO!$B$10,IF(C15="No corriente",PATRIMONIO!$B$24,""))</f>
        <v/>
      </c>
      <c r="T15" s="32" t="str">
        <f>IF(C15="Corriente",PATRIMONIO!$B$11,IF(C15="No corriente",PATRIMONIO!$B$25,""))</f>
        <v/>
      </c>
      <c r="U15" s="32" t="str">
        <f>IF(C15="Corriente",PATRIMONIO!$B$12,IF(C15="No corriente",PATRIMONIO!$B$26,""))</f>
        <v/>
      </c>
      <c r="V15" s="32" t="str">
        <f>IF(C15="Corriente",PATRIMONIO!$B$13,IF(C15="No corriente",PATRIMONIO!$B$27,""))</f>
        <v/>
      </c>
      <c r="W15" s="32" t="str">
        <f>IF(C15="Corriente",PATRIMONIO!$B$14,IF(C15="No corriente",PATRIMONIO!$B$28,""))</f>
        <v/>
      </c>
      <c r="X15" s="32" t="str">
        <f>IF(C15="Corriente",PATRIMONIO!$B$15,IF(C15="No corriente",PATRIMONIO!$B$29,""))</f>
        <v/>
      </c>
      <c r="Y15" s="32" t="str">
        <f>IF(C15="Corriente",PATRIMONIO!$B$16,IF(C15="No corriente",PATRIMONIO!$B$30,""))</f>
        <v/>
      </c>
      <c r="Z15" s="32" t="str">
        <f>IF(C15="Corriente",PATRIMONIO!$B$17,IF(C15="No corriente",PATRIMONIO!$B$31,""))</f>
        <v/>
      </c>
      <c r="AA15" s="45" t="str">
        <f>IF(C15="Corriente",PATRIMONIO!$B$18,IF(C15="No corriente",PATRIMONIO!$B$32,""))</f>
        <v/>
      </c>
      <c r="AB15" s="32" t="str">
        <f>IF(C15="Corriente",PATRIMONIO!$E$8,IF(C15="No corriente",PATRIMONIO!$E$17,""))</f>
        <v/>
      </c>
      <c r="AC15" s="32" t="str">
        <f>IF(C15="Corriente",PATRIMONIO!$E$9,IF(C15="No corriente",PATRIMONIO!$E$18,""))</f>
        <v/>
      </c>
      <c r="AD15" s="32" t="str">
        <f>IF(C15="Corriente",PATRIMONIO!$E$10,IF(C15="No corriente",PATRIMONIO!$E$19,""))</f>
        <v/>
      </c>
      <c r="AE15" s="32" t="str">
        <f>IF(C15="Corriente",PATRIMONIO!$E$11,IF(C15="No corriente",PATRIMONIO!$E$20,""))</f>
        <v/>
      </c>
      <c r="AF15" s="45" t="str">
        <f>IF(C15="Corriente",PATRIMONIO!$E$12,IF(C15="No corriente",PATRIMONIO!$E$21,""))</f>
        <v/>
      </c>
      <c r="AG15" s="32" t="str">
        <f>IF(C15="Corriente",PATRIMONIO!$E$13,IF(C15="No corriente",PATRIMONIO!$E$22,""))</f>
        <v/>
      </c>
      <c r="AH15" s="32" t="str">
        <f>IF(C15="Corriente","",IF(C15="No corriente",PATRIMONIO!$E$24,""))</f>
        <v/>
      </c>
      <c r="AI15" s="32"/>
    </row>
    <row r="16">
      <c r="A16" s="31"/>
      <c r="B16" s="51"/>
      <c r="C16" s="52"/>
      <c r="D16" s="52"/>
      <c r="E16" s="48"/>
      <c r="F16" s="64"/>
      <c r="H16" s="31"/>
      <c r="I16" s="31"/>
      <c r="J16" s="31"/>
      <c r="K16" s="31"/>
      <c r="L16" s="31"/>
      <c r="M16" s="31"/>
      <c r="N16" s="44" t="str">
        <f>IFERROR(IF(F16&gt;0,VLOOKUP(P16,'TASA DE CAMBIO'!A:B,2,0),""),"")</f>
        <v/>
      </c>
      <c r="O16" s="50" t="str">
        <f t="shared" si="1"/>
        <v/>
      </c>
      <c r="P16" s="45" t="str">
        <f>IF(F16&gt;0,CONCATENATE(E16,PATRIMONIO!$C$2),"")</f>
        <v/>
      </c>
      <c r="Q16" s="32" t="str">
        <f>IF(C16="Corriente",PATRIMONIO!$B$8,IF(C16="No corriente",PATRIMONIO!$B$22,""))</f>
        <v/>
      </c>
      <c r="R16" s="32" t="str">
        <f>IF(C16="Corriente",PATRIMONIO!$B$9,IF(C16="No corriente",PATRIMONIO!$B$23,""))</f>
        <v/>
      </c>
      <c r="S16" s="32" t="str">
        <f>IF(C16="Corriente",PATRIMONIO!$B$10,IF(C16="No corriente",PATRIMONIO!$B$24,""))</f>
        <v/>
      </c>
      <c r="T16" s="32" t="str">
        <f>IF(C16="Corriente",PATRIMONIO!$B$11,IF(C16="No corriente",PATRIMONIO!$B$25,""))</f>
        <v/>
      </c>
      <c r="U16" s="32" t="str">
        <f>IF(C16="Corriente",PATRIMONIO!$B$12,IF(C16="No corriente",PATRIMONIO!$B$26,""))</f>
        <v/>
      </c>
      <c r="V16" s="32" t="str">
        <f>IF(C16="Corriente",PATRIMONIO!$B$13,IF(C16="No corriente",PATRIMONIO!$B$27,""))</f>
        <v/>
      </c>
      <c r="W16" s="32" t="str">
        <f>IF(C16="Corriente",PATRIMONIO!$B$14,IF(C16="No corriente",PATRIMONIO!$B$28,""))</f>
        <v/>
      </c>
      <c r="X16" s="32" t="str">
        <f>IF(C16="Corriente",PATRIMONIO!$B$15,IF(C16="No corriente",PATRIMONIO!$B$29,""))</f>
        <v/>
      </c>
      <c r="Y16" s="32" t="str">
        <f>IF(C16="Corriente",PATRIMONIO!$B$16,IF(C16="No corriente",PATRIMONIO!$B$30,""))</f>
        <v/>
      </c>
      <c r="Z16" s="32" t="str">
        <f>IF(C16="Corriente",PATRIMONIO!$B$17,IF(C16="No corriente",PATRIMONIO!$B$31,""))</f>
        <v/>
      </c>
      <c r="AA16" s="45" t="str">
        <f>IF(C16="Corriente",PATRIMONIO!$B$18,IF(C16="No corriente",PATRIMONIO!$B$32,""))</f>
        <v/>
      </c>
      <c r="AB16" s="32" t="str">
        <f>IF(C16="Corriente",PATRIMONIO!$E$8,IF(C16="No corriente",PATRIMONIO!$E$17,""))</f>
        <v/>
      </c>
      <c r="AC16" s="32" t="str">
        <f>IF(C16="Corriente",PATRIMONIO!$E$9,IF(C16="No corriente",PATRIMONIO!$E$18,""))</f>
        <v/>
      </c>
      <c r="AD16" s="32" t="str">
        <f>IF(C16="Corriente",PATRIMONIO!$E$10,IF(C16="No corriente",PATRIMONIO!$E$19,""))</f>
        <v/>
      </c>
      <c r="AE16" s="32" t="str">
        <f>IF(C16="Corriente",PATRIMONIO!$E$11,IF(C16="No corriente",PATRIMONIO!$E$20,""))</f>
        <v/>
      </c>
      <c r="AF16" s="45" t="str">
        <f>IF(C16="Corriente",PATRIMONIO!$E$12,IF(C16="No corriente",PATRIMONIO!$E$21,""))</f>
        <v/>
      </c>
      <c r="AG16" s="32" t="str">
        <f>IF(C16="Corriente",PATRIMONIO!$E$13,IF(C16="No corriente",PATRIMONIO!$E$22,""))</f>
        <v/>
      </c>
      <c r="AH16" s="32" t="str">
        <f>IF(C16="Corriente","",IF(C16="No corriente",PATRIMONIO!$E$24,""))</f>
        <v/>
      </c>
      <c r="AI16" s="32"/>
    </row>
    <row r="17">
      <c r="A17" s="31"/>
      <c r="B17" s="51"/>
      <c r="C17" s="52"/>
      <c r="D17" s="52"/>
      <c r="E17" s="48"/>
      <c r="F17" s="64"/>
      <c r="H17" s="31"/>
      <c r="I17" s="31"/>
      <c r="J17" s="31"/>
      <c r="K17" s="31"/>
      <c r="L17" s="31"/>
      <c r="M17" s="31"/>
      <c r="N17" s="44" t="str">
        <f>IFERROR(IF(F17&gt;0,VLOOKUP(P17,'TASA DE CAMBIO'!A:B,2,0),""),"")</f>
        <v/>
      </c>
      <c r="O17" s="50" t="str">
        <f t="shared" si="1"/>
        <v/>
      </c>
      <c r="P17" s="45" t="str">
        <f>IF(F17&gt;0,CONCATENATE(E17,PATRIMONIO!$C$2),"")</f>
        <v/>
      </c>
      <c r="Q17" s="32" t="str">
        <f>IF(C17="Corriente",PATRIMONIO!$B$8,IF(C17="No corriente",PATRIMONIO!$B$22,""))</f>
        <v/>
      </c>
      <c r="R17" s="32" t="str">
        <f>IF(C17="Corriente",PATRIMONIO!$B$9,IF(C17="No corriente",PATRIMONIO!$B$23,""))</f>
        <v/>
      </c>
      <c r="S17" s="32" t="str">
        <f>IF(C17="Corriente",PATRIMONIO!$B$10,IF(C17="No corriente",PATRIMONIO!$B$24,""))</f>
        <v/>
      </c>
      <c r="T17" s="32" t="str">
        <f>IF(C17="Corriente",PATRIMONIO!$B$11,IF(C17="No corriente",PATRIMONIO!$B$25,""))</f>
        <v/>
      </c>
      <c r="U17" s="32" t="str">
        <f>IF(C17="Corriente",PATRIMONIO!$B$12,IF(C17="No corriente",PATRIMONIO!$B$26,""))</f>
        <v/>
      </c>
      <c r="V17" s="32" t="str">
        <f>IF(C17="Corriente",PATRIMONIO!$B$13,IF(C17="No corriente",PATRIMONIO!$B$27,""))</f>
        <v/>
      </c>
      <c r="W17" s="32" t="str">
        <f>IF(C17="Corriente",PATRIMONIO!$B$14,IF(C17="No corriente",PATRIMONIO!$B$28,""))</f>
        <v/>
      </c>
      <c r="X17" s="32" t="str">
        <f>IF(C17="Corriente",PATRIMONIO!$B$15,IF(C17="No corriente",PATRIMONIO!$B$29,""))</f>
        <v/>
      </c>
      <c r="Y17" s="32" t="str">
        <f>IF(C17="Corriente",PATRIMONIO!$B$16,IF(C17="No corriente",PATRIMONIO!$B$30,""))</f>
        <v/>
      </c>
      <c r="Z17" s="32" t="str">
        <f>IF(C17="Corriente",PATRIMONIO!$B$17,IF(C17="No corriente",PATRIMONIO!$B$31,""))</f>
        <v/>
      </c>
      <c r="AA17" s="45" t="str">
        <f>IF(C17="Corriente",PATRIMONIO!$B$18,IF(C17="No corriente",PATRIMONIO!$B$32,""))</f>
        <v/>
      </c>
      <c r="AB17" s="32" t="str">
        <f>IF(C17="Corriente",PATRIMONIO!$E$8,IF(C17="No corriente",PATRIMONIO!$E$17,""))</f>
        <v/>
      </c>
      <c r="AC17" s="32" t="str">
        <f>IF(C17="Corriente",PATRIMONIO!$E$9,IF(C17="No corriente",PATRIMONIO!$E$18,""))</f>
        <v/>
      </c>
      <c r="AD17" s="32" t="str">
        <f>IF(C17="Corriente",PATRIMONIO!$E$10,IF(C17="No corriente",PATRIMONIO!$E$19,""))</f>
        <v/>
      </c>
      <c r="AE17" s="32" t="str">
        <f>IF(C17="Corriente",PATRIMONIO!$E$11,IF(C17="No corriente",PATRIMONIO!$E$20,""))</f>
        <v/>
      </c>
      <c r="AF17" s="45" t="str">
        <f>IF(C17="Corriente",PATRIMONIO!$E$12,IF(C17="No corriente",PATRIMONIO!$E$21,""))</f>
        <v/>
      </c>
      <c r="AG17" s="32" t="str">
        <f>IF(C17="Corriente",PATRIMONIO!$E$13,IF(C17="No corriente",PATRIMONIO!$E$22,""))</f>
        <v/>
      </c>
      <c r="AH17" s="32" t="str">
        <f>IF(C17="Corriente","",IF(C17="No corriente",PATRIMONIO!$E$24,""))</f>
        <v/>
      </c>
      <c r="AI17" s="32"/>
    </row>
    <row r="18">
      <c r="A18" s="31"/>
      <c r="B18" s="51"/>
      <c r="C18" s="52"/>
      <c r="D18" s="52"/>
      <c r="E18" s="48"/>
      <c r="F18" s="64"/>
      <c r="H18" s="31"/>
      <c r="I18" s="31"/>
      <c r="J18" s="31"/>
      <c r="K18" s="31"/>
      <c r="L18" s="31"/>
      <c r="M18" s="31"/>
      <c r="N18" s="44" t="str">
        <f>IFERROR(IF(F18&gt;0,VLOOKUP(P18,'TASA DE CAMBIO'!A:B,2,0),""),"")</f>
        <v/>
      </c>
      <c r="O18" s="50" t="str">
        <f t="shared" si="1"/>
        <v/>
      </c>
      <c r="P18" s="45" t="str">
        <f>IF(F18&gt;0,CONCATENATE(E18,PATRIMONIO!$C$2),"")</f>
        <v/>
      </c>
      <c r="Q18" s="32" t="str">
        <f>IF(C18="Corriente",PATRIMONIO!$B$8,IF(C18="No corriente",PATRIMONIO!$B$22,""))</f>
        <v/>
      </c>
      <c r="R18" s="32" t="str">
        <f>IF(C18="Corriente",PATRIMONIO!$B$9,IF(C18="No corriente",PATRIMONIO!$B$23,""))</f>
        <v/>
      </c>
      <c r="S18" s="32" t="str">
        <f>IF(C18="Corriente",PATRIMONIO!$B$10,IF(C18="No corriente",PATRIMONIO!$B$24,""))</f>
        <v/>
      </c>
      <c r="T18" s="32" t="str">
        <f>IF(C18="Corriente",PATRIMONIO!$B$11,IF(C18="No corriente",PATRIMONIO!$B$25,""))</f>
        <v/>
      </c>
      <c r="U18" s="32" t="str">
        <f>IF(C18="Corriente",PATRIMONIO!$B$12,IF(C18="No corriente",PATRIMONIO!$B$26,""))</f>
        <v/>
      </c>
      <c r="V18" s="32" t="str">
        <f>IF(C18="Corriente",PATRIMONIO!$B$13,IF(C18="No corriente",PATRIMONIO!$B$27,""))</f>
        <v/>
      </c>
      <c r="W18" s="32" t="str">
        <f>IF(C18="Corriente",PATRIMONIO!$B$14,IF(C18="No corriente",PATRIMONIO!$B$28,""))</f>
        <v/>
      </c>
      <c r="X18" s="32" t="str">
        <f>IF(C18="Corriente",PATRIMONIO!$B$15,IF(C18="No corriente",PATRIMONIO!$B$29,""))</f>
        <v/>
      </c>
      <c r="Y18" s="32" t="str">
        <f>IF(C18="Corriente",PATRIMONIO!$B$16,IF(C18="No corriente",PATRIMONIO!$B$30,""))</f>
        <v/>
      </c>
      <c r="Z18" s="32" t="str">
        <f>IF(C18="Corriente",PATRIMONIO!$B$17,IF(C18="No corriente",PATRIMONIO!$B$31,""))</f>
        <v/>
      </c>
      <c r="AA18" s="45" t="str">
        <f>IF(C18="Corriente",PATRIMONIO!$B$18,IF(C18="No corriente",PATRIMONIO!$B$32,""))</f>
        <v/>
      </c>
      <c r="AB18" s="32" t="str">
        <f>IF(C18="Corriente",PATRIMONIO!$E$8,IF(C18="No corriente",PATRIMONIO!$E$17,""))</f>
        <v/>
      </c>
      <c r="AC18" s="32" t="str">
        <f>IF(C18="Corriente",PATRIMONIO!$E$9,IF(C18="No corriente",PATRIMONIO!$E$18,""))</f>
        <v/>
      </c>
      <c r="AD18" s="32" t="str">
        <f>IF(C18="Corriente",PATRIMONIO!$E$10,IF(C18="No corriente",PATRIMONIO!$E$19,""))</f>
        <v/>
      </c>
      <c r="AE18" s="32" t="str">
        <f>IF(C18="Corriente",PATRIMONIO!$E$11,IF(C18="No corriente",PATRIMONIO!$E$20,""))</f>
        <v/>
      </c>
      <c r="AF18" s="45" t="str">
        <f>IF(C18="Corriente",PATRIMONIO!$E$12,IF(C18="No corriente",PATRIMONIO!$E$21,""))</f>
        <v/>
      </c>
      <c r="AG18" s="32" t="str">
        <f>IF(C18="Corriente",PATRIMONIO!$E$13,IF(C18="No corriente",PATRIMONIO!$E$22,""))</f>
        <v/>
      </c>
      <c r="AH18" s="32" t="str">
        <f>IF(C18="Corriente","",IF(C18="No corriente",PATRIMONIO!$E$24,""))</f>
        <v/>
      </c>
      <c r="AI18" s="32"/>
    </row>
    <row r="19">
      <c r="A19" s="31"/>
      <c r="B19" s="51"/>
      <c r="C19" s="52"/>
      <c r="D19" s="52"/>
      <c r="E19" s="48"/>
      <c r="F19" s="64"/>
      <c r="H19" s="31"/>
      <c r="I19" s="31"/>
      <c r="J19" s="31"/>
      <c r="K19" s="31"/>
      <c r="L19" s="31"/>
      <c r="M19" s="31"/>
      <c r="N19" s="44" t="str">
        <f>IFERROR(IF(F19&gt;0,VLOOKUP(P19,'TASA DE CAMBIO'!A:B,2,0),""),"")</f>
        <v/>
      </c>
      <c r="O19" s="50" t="str">
        <f t="shared" si="1"/>
        <v/>
      </c>
      <c r="P19" s="45" t="str">
        <f>IF(F19&gt;0,CONCATENATE(E19,PATRIMONIO!$C$2),"")</f>
        <v/>
      </c>
      <c r="Q19" s="32" t="str">
        <f>IF(C19="Corriente",PATRIMONIO!$B$8,IF(C19="No corriente",PATRIMONIO!$B$22,""))</f>
        <v/>
      </c>
      <c r="R19" s="32" t="str">
        <f>IF(C19="Corriente",PATRIMONIO!$B$9,IF(C19="No corriente",PATRIMONIO!$B$23,""))</f>
        <v/>
      </c>
      <c r="S19" s="32" t="str">
        <f>IF(C19="Corriente",PATRIMONIO!$B$10,IF(C19="No corriente",PATRIMONIO!$B$24,""))</f>
        <v/>
      </c>
      <c r="T19" s="32" t="str">
        <f>IF(C19="Corriente",PATRIMONIO!$B$11,IF(C19="No corriente",PATRIMONIO!$B$25,""))</f>
        <v/>
      </c>
      <c r="U19" s="32" t="str">
        <f>IF(C19="Corriente",PATRIMONIO!$B$12,IF(C19="No corriente",PATRIMONIO!$B$26,""))</f>
        <v/>
      </c>
      <c r="V19" s="32" t="str">
        <f>IF(C19="Corriente",PATRIMONIO!$B$13,IF(C19="No corriente",PATRIMONIO!$B$27,""))</f>
        <v/>
      </c>
      <c r="W19" s="32" t="str">
        <f>IF(C19="Corriente",PATRIMONIO!$B$14,IF(C19="No corriente",PATRIMONIO!$B$28,""))</f>
        <v/>
      </c>
      <c r="X19" s="32" t="str">
        <f>IF(C19="Corriente",PATRIMONIO!$B$15,IF(C19="No corriente",PATRIMONIO!$B$29,""))</f>
        <v/>
      </c>
      <c r="Y19" s="32" t="str">
        <f>IF(C19="Corriente",PATRIMONIO!$B$16,IF(C19="No corriente",PATRIMONIO!$B$30,""))</f>
        <v/>
      </c>
      <c r="Z19" s="32" t="str">
        <f>IF(C19="Corriente",PATRIMONIO!$B$17,IF(C19="No corriente",PATRIMONIO!$B$31,""))</f>
        <v/>
      </c>
      <c r="AA19" s="45" t="str">
        <f>IF(C19="Corriente",PATRIMONIO!$B$18,IF(C19="No corriente",PATRIMONIO!$B$32,""))</f>
        <v/>
      </c>
      <c r="AB19" s="32" t="str">
        <f>IF(C19="Corriente",PATRIMONIO!$E$8,IF(C19="No corriente",PATRIMONIO!$E$17,""))</f>
        <v/>
      </c>
      <c r="AC19" s="32" t="str">
        <f>IF(C19="Corriente",PATRIMONIO!$E$9,IF(C19="No corriente",PATRIMONIO!$E$18,""))</f>
        <v/>
      </c>
      <c r="AD19" s="32" t="str">
        <f>IF(C19="Corriente",PATRIMONIO!$E$10,IF(C19="No corriente",PATRIMONIO!$E$19,""))</f>
        <v/>
      </c>
      <c r="AE19" s="32" t="str">
        <f>IF(C19="Corriente",PATRIMONIO!$E$11,IF(C19="No corriente",PATRIMONIO!$E$20,""))</f>
        <v/>
      </c>
      <c r="AF19" s="45" t="str">
        <f>IF(C19="Corriente",PATRIMONIO!$E$12,IF(C19="No corriente",PATRIMONIO!$E$21,""))</f>
        <v/>
      </c>
      <c r="AG19" s="32" t="str">
        <f>IF(C19="Corriente",PATRIMONIO!$E$13,IF(C19="No corriente",PATRIMONIO!$E$22,""))</f>
        <v/>
      </c>
      <c r="AH19" s="32" t="str">
        <f>IF(C19="Corriente","",IF(C19="No corriente",PATRIMONIO!$E$24,""))</f>
        <v/>
      </c>
      <c r="AI19" s="32"/>
    </row>
    <row r="20">
      <c r="A20" s="31"/>
      <c r="B20" s="51"/>
      <c r="C20" s="52"/>
      <c r="D20" s="52"/>
      <c r="E20" s="48"/>
      <c r="F20" s="64"/>
      <c r="H20" s="31"/>
      <c r="I20" s="31"/>
      <c r="J20" s="31"/>
      <c r="K20" s="31"/>
      <c r="L20" s="31"/>
      <c r="M20" s="31"/>
      <c r="N20" s="44" t="str">
        <f>IFERROR(IF(F20&gt;0,VLOOKUP(P20,'TASA DE CAMBIO'!A:B,2,0),""),"")</f>
        <v/>
      </c>
      <c r="O20" s="50" t="str">
        <f t="shared" si="1"/>
        <v/>
      </c>
      <c r="P20" s="45" t="str">
        <f>IF(F20&gt;0,CONCATENATE(E20,PATRIMONIO!$C$2),"")</f>
        <v/>
      </c>
      <c r="Q20" s="32" t="str">
        <f>IF(C20="Corriente",PATRIMONIO!$B$8,IF(C20="No corriente",PATRIMONIO!$B$22,""))</f>
        <v/>
      </c>
      <c r="R20" s="32" t="str">
        <f>IF(C20="Corriente",PATRIMONIO!$B$9,IF(C20="No corriente",PATRIMONIO!$B$23,""))</f>
        <v/>
      </c>
      <c r="S20" s="32" t="str">
        <f>IF(C20="Corriente",PATRIMONIO!$B$10,IF(C20="No corriente",PATRIMONIO!$B$24,""))</f>
        <v/>
      </c>
      <c r="T20" s="32" t="str">
        <f>IF(C20="Corriente",PATRIMONIO!$B$11,IF(C20="No corriente",PATRIMONIO!$B$25,""))</f>
        <v/>
      </c>
      <c r="U20" s="32" t="str">
        <f>IF(C20="Corriente",PATRIMONIO!$B$12,IF(C20="No corriente",PATRIMONIO!$B$26,""))</f>
        <v/>
      </c>
      <c r="V20" s="32" t="str">
        <f>IF(C20="Corriente",PATRIMONIO!$B$13,IF(C20="No corriente",PATRIMONIO!$B$27,""))</f>
        <v/>
      </c>
      <c r="W20" s="32" t="str">
        <f>IF(C20="Corriente",PATRIMONIO!$B$14,IF(C20="No corriente",PATRIMONIO!$B$28,""))</f>
        <v/>
      </c>
      <c r="X20" s="32" t="str">
        <f>IF(C20="Corriente",PATRIMONIO!$B$15,IF(C20="No corriente",PATRIMONIO!$B$29,""))</f>
        <v/>
      </c>
      <c r="Y20" s="32" t="str">
        <f>IF(C20="Corriente",PATRIMONIO!$B$16,IF(C20="No corriente",PATRIMONIO!$B$30,""))</f>
        <v/>
      </c>
      <c r="Z20" s="32" t="str">
        <f>IF(C20="Corriente",PATRIMONIO!$B$17,IF(C20="No corriente",PATRIMONIO!$B$31,""))</f>
        <v/>
      </c>
      <c r="AA20" s="45" t="str">
        <f>IF(C20="Corriente",PATRIMONIO!$B$18,IF(C20="No corriente",PATRIMONIO!$B$32,""))</f>
        <v/>
      </c>
      <c r="AB20" s="32" t="str">
        <f>IF(C20="Corriente",PATRIMONIO!$E$8,IF(C20="No corriente",PATRIMONIO!$E$17,""))</f>
        <v/>
      </c>
      <c r="AC20" s="32" t="str">
        <f>IF(C20="Corriente",PATRIMONIO!$E$9,IF(C20="No corriente",PATRIMONIO!$E$18,""))</f>
        <v/>
      </c>
      <c r="AD20" s="32" t="str">
        <f>IF(C20="Corriente",PATRIMONIO!$E$10,IF(C20="No corriente",PATRIMONIO!$E$19,""))</f>
        <v/>
      </c>
      <c r="AE20" s="32" t="str">
        <f>IF(C20="Corriente",PATRIMONIO!$E$11,IF(C20="No corriente",PATRIMONIO!$E$20,""))</f>
        <v/>
      </c>
      <c r="AF20" s="45" t="str">
        <f>IF(C20="Corriente",PATRIMONIO!$E$12,IF(C20="No corriente",PATRIMONIO!$E$21,""))</f>
        <v/>
      </c>
      <c r="AG20" s="32" t="str">
        <f>IF(C20="Corriente",PATRIMONIO!$E$13,IF(C20="No corriente",PATRIMONIO!$E$22,""))</f>
        <v/>
      </c>
      <c r="AH20" s="32" t="str">
        <f>IF(C20="Corriente","",IF(C20="No corriente",PATRIMONIO!$E$24,""))</f>
        <v/>
      </c>
      <c r="AI20" s="32"/>
    </row>
    <row r="21">
      <c r="A21" s="31"/>
      <c r="B21" s="51"/>
      <c r="C21" s="52"/>
      <c r="D21" s="52"/>
      <c r="E21" s="48"/>
      <c r="F21" s="64"/>
      <c r="H21" s="31"/>
      <c r="I21" s="31"/>
      <c r="J21" s="31"/>
      <c r="K21" s="31"/>
      <c r="L21" s="31"/>
      <c r="M21" s="31"/>
      <c r="N21" s="44" t="str">
        <f>IFERROR(IF(F21&gt;0,VLOOKUP(P21,'TASA DE CAMBIO'!A:B,2,0),""),"")</f>
        <v/>
      </c>
      <c r="O21" s="50" t="str">
        <f t="shared" si="1"/>
        <v/>
      </c>
      <c r="P21" s="45" t="str">
        <f>IF(F21&gt;0,CONCATENATE(E21,PATRIMONIO!$C$2),"")</f>
        <v/>
      </c>
      <c r="Q21" s="32" t="str">
        <f>IF(C21="Corriente",PATRIMONIO!$B$8,IF(C21="No corriente",PATRIMONIO!$B$22,""))</f>
        <v/>
      </c>
      <c r="R21" s="32" t="str">
        <f>IF(C21="Corriente",PATRIMONIO!$B$9,IF(C21="No corriente",PATRIMONIO!$B$23,""))</f>
        <v/>
      </c>
      <c r="S21" s="32" t="str">
        <f>IF(C21="Corriente",PATRIMONIO!$B$10,IF(C21="No corriente",PATRIMONIO!$B$24,""))</f>
        <v/>
      </c>
      <c r="T21" s="32" t="str">
        <f>IF(C21="Corriente",PATRIMONIO!$B$11,IF(C21="No corriente",PATRIMONIO!$B$25,""))</f>
        <v/>
      </c>
      <c r="U21" s="32" t="str">
        <f>IF(C21="Corriente",PATRIMONIO!$B$12,IF(C21="No corriente",PATRIMONIO!$B$26,""))</f>
        <v/>
      </c>
      <c r="V21" s="32" t="str">
        <f>IF(C21="Corriente",PATRIMONIO!$B$13,IF(C21="No corriente",PATRIMONIO!$B$27,""))</f>
        <v/>
      </c>
      <c r="W21" s="32" t="str">
        <f>IF(C21="Corriente",PATRIMONIO!$B$14,IF(C21="No corriente",PATRIMONIO!$B$28,""))</f>
        <v/>
      </c>
      <c r="X21" s="32" t="str">
        <f>IF(C21="Corriente",PATRIMONIO!$B$15,IF(C21="No corriente",PATRIMONIO!$B$29,""))</f>
        <v/>
      </c>
      <c r="Y21" s="32" t="str">
        <f>IF(C21="Corriente",PATRIMONIO!$B$16,IF(C21="No corriente",PATRIMONIO!$B$30,""))</f>
        <v/>
      </c>
      <c r="Z21" s="32" t="str">
        <f>IF(C21="Corriente",PATRIMONIO!$B$17,IF(C21="No corriente",PATRIMONIO!$B$31,""))</f>
        <v/>
      </c>
      <c r="AA21" s="45" t="str">
        <f>IF(C21="Corriente",PATRIMONIO!$B$18,IF(C21="No corriente",PATRIMONIO!$B$32,""))</f>
        <v/>
      </c>
      <c r="AB21" s="32" t="str">
        <f>IF(C21="Corriente",PATRIMONIO!$E$8,IF(C21="No corriente",PATRIMONIO!$E$17,""))</f>
        <v/>
      </c>
      <c r="AC21" s="32" t="str">
        <f>IF(C21="Corriente",PATRIMONIO!$E$9,IF(C21="No corriente",PATRIMONIO!$E$18,""))</f>
        <v/>
      </c>
      <c r="AD21" s="32" t="str">
        <f>IF(C21="Corriente",PATRIMONIO!$E$10,IF(C21="No corriente",PATRIMONIO!$E$19,""))</f>
        <v/>
      </c>
      <c r="AE21" s="32" t="str">
        <f>IF(C21="Corriente",PATRIMONIO!$E$11,IF(C21="No corriente",PATRIMONIO!$E$20,""))</f>
        <v/>
      </c>
      <c r="AF21" s="45" t="str">
        <f>IF(C21="Corriente",PATRIMONIO!$E$12,IF(C21="No corriente",PATRIMONIO!$E$21,""))</f>
        <v/>
      </c>
      <c r="AG21" s="32" t="str">
        <f>IF(C21="Corriente",PATRIMONIO!$E$13,IF(C21="No corriente",PATRIMONIO!$E$22,""))</f>
        <v/>
      </c>
      <c r="AH21" s="32" t="str">
        <f>IF(C21="Corriente","",IF(C21="No corriente",PATRIMONIO!$E$24,""))</f>
        <v/>
      </c>
      <c r="AI21" s="32"/>
    </row>
    <row r="22">
      <c r="A22" s="31"/>
      <c r="B22" s="51"/>
      <c r="C22" s="52"/>
      <c r="D22" s="52"/>
      <c r="E22" s="48"/>
      <c r="F22" s="64"/>
      <c r="H22" s="31"/>
      <c r="I22" s="31"/>
      <c r="J22" s="31"/>
      <c r="K22" s="31"/>
      <c r="L22" s="31"/>
      <c r="M22" s="31"/>
      <c r="N22" s="44" t="str">
        <f>IFERROR(IF(F22&gt;0,VLOOKUP(P22,'TASA DE CAMBIO'!A:B,2,0),""),"")</f>
        <v/>
      </c>
      <c r="O22" s="50" t="str">
        <f t="shared" si="1"/>
        <v/>
      </c>
      <c r="P22" s="45" t="str">
        <f>IF(F22&gt;0,CONCATENATE(E22,PATRIMONIO!$C$2),"")</f>
        <v/>
      </c>
      <c r="Q22" s="32" t="str">
        <f>IF(C22="Corriente",PATRIMONIO!$B$8,IF(C22="No corriente",PATRIMONIO!$B$22,""))</f>
        <v/>
      </c>
      <c r="R22" s="32" t="str">
        <f>IF(C22="Corriente",PATRIMONIO!$B$9,IF(C22="No corriente",PATRIMONIO!$B$23,""))</f>
        <v/>
      </c>
      <c r="S22" s="32" t="str">
        <f>IF(C22="Corriente",PATRIMONIO!$B$10,IF(C22="No corriente",PATRIMONIO!$B$24,""))</f>
        <v/>
      </c>
      <c r="T22" s="32" t="str">
        <f>IF(C22="Corriente",PATRIMONIO!$B$11,IF(C22="No corriente",PATRIMONIO!$B$25,""))</f>
        <v/>
      </c>
      <c r="U22" s="32" t="str">
        <f>IF(C22="Corriente",PATRIMONIO!$B$12,IF(C22="No corriente",PATRIMONIO!$B$26,""))</f>
        <v/>
      </c>
      <c r="V22" s="32" t="str">
        <f>IF(C22="Corriente",PATRIMONIO!$B$13,IF(C22="No corriente",PATRIMONIO!$B$27,""))</f>
        <v/>
      </c>
      <c r="W22" s="32" t="str">
        <f>IF(C22="Corriente",PATRIMONIO!$B$14,IF(C22="No corriente",PATRIMONIO!$B$28,""))</f>
        <v/>
      </c>
      <c r="X22" s="32" t="str">
        <f>IF(C22="Corriente",PATRIMONIO!$B$15,IF(C22="No corriente",PATRIMONIO!$B$29,""))</f>
        <v/>
      </c>
      <c r="Y22" s="32" t="str">
        <f>IF(C22="Corriente",PATRIMONIO!$B$16,IF(C22="No corriente",PATRIMONIO!$B$30,""))</f>
        <v/>
      </c>
      <c r="Z22" s="32" t="str">
        <f>IF(C22="Corriente",PATRIMONIO!$B$17,IF(C22="No corriente",PATRIMONIO!$B$31,""))</f>
        <v/>
      </c>
      <c r="AA22" s="45" t="str">
        <f>IF(C22="Corriente",PATRIMONIO!$B$18,IF(C22="No corriente",PATRIMONIO!$B$32,""))</f>
        <v/>
      </c>
      <c r="AB22" s="32" t="str">
        <f>IF(C22="Corriente",PATRIMONIO!$E$8,IF(C22="No corriente",PATRIMONIO!$E$17,""))</f>
        <v/>
      </c>
      <c r="AC22" s="32" t="str">
        <f>IF(C22="Corriente",PATRIMONIO!$E$9,IF(C22="No corriente",PATRIMONIO!$E$18,""))</f>
        <v/>
      </c>
      <c r="AD22" s="32" t="str">
        <f>IF(C22="Corriente",PATRIMONIO!$E$10,IF(C22="No corriente",PATRIMONIO!$E$19,""))</f>
        <v/>
      </c>
      <c r="AE22" s="32" t="str">
        <f>IF(C22="Corriente",PATRIMONIO!$E$11,IF(C22="No corriente",PATRIMONIO!$E$20,""))</f>
        <v/>
      </c>
      <c r="AF22" s="45" t="str">
        <f>IF(C22="Corriente",PATRIMONIO!$E$12,IF(C22="No corriente",PATRIMONIO!$E$21,""))</f>
        <v/>
      </c>
      <c r="AG22" s="32" t="str">
        <f>IF(C22="Corriente",PATRIMONIO!$E$13,IF(C22="No corriente",PATRIMONIO!$E$22,""))</f>
        <v/>
      </c>
      <c r="AH22" s="32" t="str">
        <f>IF(C22="Corriente","",IF(C22="No corriente",PATRIMONIO!$E$24,""))</f>
        <v/>
      </c>
      <c r="AI22" s="32"/>
    </row>
    <row r="23">
      <c r="A23" s="31"/>
      <c r="B23" s="51"/>
      <c r="C23" s="52"/>
      <c r="D23" s="52"/>
      <c r="E23" s="48"/>
      <c r="F23" s="64"/>
      <c r="H23" s="31"/>
      <c r="I23" s="31"/>
      <c r="J23" s="31"/>
      <c r="K23" s="31"/>
      <c r="L23" s="31"/>
      <c r="M23" s="31"/>
      <c r="N23" s="44" t="str">
        <f>IFERROR(IF(F23&gt;0,VLOOKUP(P23,'TASA DE CAMBIO'!A:B,2,0),""),"")</f>
        <v/>
      </c>
      <c r="O23" s="50" t="str">
        <f t="shared" si="1"/>
        <v/>
      </c>
      <c r="P23" s="45" t="str">
        <f>IF(F23&gt;0,CONCATENATE(E23,PATRIMONIO!$C$2),"")</f>
        <v/>
      </c>
      <c r="Q23" s="32" t="str">
        <f>IF(C23="Corriente",PATRIMONIO!$B$8,IF(C23="No corriente",PATRIMONIO!$B$22,""))</f>
        <v/>
      </c>
      <c r="R23" s="32" t="str">
        <f>IF(C23="Corriente",PATRIMONIO!$B$9,IF(C23="No corriente",PATRIMONIO!$B$23,""))</f>
        <v/>
      </c>
      <c r="S23" s="32" t="str">
        <f>IF(C23="Corriente",PATRIMONIO!$B$10,IF(C23="No corriente",PATRIMONIO!$B$24,""))</f>
        <v/>
      </c>
      <c r="T23" s="32" t="str">
        <f>IF(C23="Corriente",PATRIMONIO!$B$11,IF(C23="No corriente",PATRIMONIO!$B$25,""))</f>
        <v/>
      </c>
      <c r="U23" s="32" t="str">
        <f>IF(C23="Corriente",PATRIMONIO!$B$12,IF(C23="No corriente",PATRIMONIO!$B$26,""))</f>
        <v/>
      </c>
      <c r="V23" s="32" t="str">
        <f>IF(C23="Corriente",PATRIMONIO!$B$13,IF(C23="No corriente",PATRIMONIO!$B$27,""))</f>
        <v/>
      </c>
      <c r="W23" s="32" t="str">
        <f>IF(C23="Corriente",PATRIMONIO!$B$14,IF(C23="No corriente",PATRIMONIO!$B$28,""))</f>
        <v/>
      </c>
      <c r="X23" s="32" t="str">
        <f>IF(C23="Corriente",PATRIMONIO!$B$15,IF(C23="No corriente",PATRIMONIO!$B$29,""))</f>
        <v/>
      </c>
      <c r="Y23" s="32" t="str">
        <f>IF(C23="Corriente",PATRIMONIO!$B$16,IF(C23="No corriente",PATRIMONIO!$B$30,""))</f>
        <v/>
      </c>
      <c r="Z23" s="32" t="str">
        <f>IF(C23="Corriente",PATRIMONIO!$B$17,IF(C23="No corriente",PATRIMONIO!$B$31,""))</f>
        <v/>
      </c>
      <c r="AA23" s="45" t="str">
        <f>IF(C23="Corriente",PATRIMONIO!$B$18,IF(C23="No corriente",PATRIMONIO!$B$32,""))</f>
        <v/>
      </c>
      <c r="AB23" s="32" t="str">
        <f>IF(C23="Corriente",PATRIMONIO!$E$8,IF(C23="No corriente",PATRIMONIO!$E$17,""))</f>
        <v/>
      </c>
      <c r="AC23" s="32" t="str">
        <f>IF(C23="Corriente",PATRIMONIO!$E$9,IF(C23="No corriente",PATRIMONIO!$E$18,""))</f>
        <v/>
      </c>
      <c r="AD23" s="32" t="str">
        <f>IF(C23="Corriente",PATRIMONIO!$E$10,IF(C23="No corriente",PATRIMONIO!$E$19,""))</f>
        <v/>
      </c>
      <c r="AE23" s="32" t="str">
        <f>IF(C23="Corriente",PATRIMONIO!$E$11,IF(C23="No corriente",PATRIMONIO!$E$20,""))</f>
        <v/>
      </c>
      <c r="AF23" s="45" t="str">
        <f>IF(C23="Corriente",PATRIMONIO!$E$12,IF(C23="No corriente",PATRIMONIO!$E$21,""))</f>
        <v/>
      </c>
      <c r="AG23" s="32" t="str">
        <f>IF(C23="Corriente",PATRIMONIO!$E$13,IF(C23="No corriente",PATRIMONIO!$E$22,""))</f>
        <v/>
      </c>
      <c r="AH23" s="32" t="str">
        <f>IF(C23="Corriente","",IF(C23="No corriente",PATRIMONIO!$E$24,""))</f>
        <v/>
      </c>
      <c r="AI23" s="32"/>
    </row>
    <row r="24">
      <c r="A24" s="31"/>
      <c r="B24" s="51"/>
      <c r="C24" s="52"/>
      <c r="D24" s="52"/>
      <c r="E24" s="48"/>
      <c r="F24" s="64"/>
      <c r="H24" s="31"/>
      <c r="I24" s="31"/>
      <c r="J24" s="31"/>
      <c r="K24" s="31"/>
      <c r="L24" s="31"/>
      <c r="M24" s="31"/>
      <c r="N24" s="44" t="str">
        <f>IFERROR(IF(F24&gt;0,VLOOKUP(P24,'TASA DE CAMBIO'!A:B,2,0),""),"")</f>
        <v/>
      </c>
      <c r="O24" s="50" t="str">
        <f t="shared" si="1"/>
        <v/>
      </c>
      <c r="P24" s="45" t="str">
        <f>IF(F24&gt;0,CONCATENATE(E24,PATRIMONIO!$C$2),"")</f>
        <v/>
      </c>
      <c r="Q24" s="32" t="str">
        <f>IF(C24="Corriente",PATRIMONIO!$B$8,IF(C24="No corriente",PATRIMONIO!$B$22,""))</f>
        <v/>
      </c>
      <c r="R24" s="32" t="str">
        <f>IF(C24="Corriente",PATRIMONIO!$B$9,IF(C24="No corriente",PATRIMONIO!$B$23,""))</f>
        <v/>
      </c>
      <c r="S24" s="32" t="str">
        <f>IF(C24="Corriente",PATRIMONIO!$B$10,IF(C24="No corriente",PATRIMONIO!$B$24,""))</f>
        <v/>
      </c>
      <c r="T24" s="32" t="str">
        <f>IF(C24="Corriente",PATRIMONIO!$B$11,IF(C24="No corriente",PATRIMONIO!$B$25,""))</f>
        <v/>
      </c>
      <c r="U24" s="32" t="str">
        <f>IF(C24="Corriente",PATRIMONIO!$B$12,IF(C24="No corriente",PATRIMONIO!$B$26,""))</f>
        <v/>
      </c>
      <c r="V24" s="32" t="str">
        <f>IF(C24="Corriente",PATRIMONIO!$B$13,IF(C24="No corriente",PATRIMONIO!$B$27,""))</f>
        <v/>
      </c>
      <c r="W24" s="32" t="str">
        <f>IF(C24="Corriente",PATRIMONIO!$B$14,IF(C24="No corriente",PATRIMONIO!$B$28,""))</f>
        <v/>
      </c>
      <c r="X24" s="32" t="str">
        <f>IF(C24="Corriente",PATRIMONIO!$B$15,IF(C24="No corriente",PATRIMONIO!$B$29,""))</f>
        <v/>
      </c>
      <c r="Y24" s="32" t="str">
        <f>IF(C24="Corriente",PATRIMONIO!$B$16,IF(C24="No corriente",PATRIMONIO!$B$30,""))</f>
        <v/>
      </c>
      <c r="Z24" s="32" t="str">
        <f>IF(C24="Corriente",PATRIMONIO!$B$17,IF(C24="No corriente",PATRIMONIO!$B$31,""))</f>
        <v/>
      </c>
      <c r="AA24" s="45" t="str">
        <f>IF(C24="Corriente",PATRIMONIO!$B$18,IF(C24="No corriente",PATRIMONIO!$B$32,""))</f>
        <v/>
      </c>
      <c r="AB24" s="32" t="str">
        <f>IF(C24="Corriente",PATRIMONIO!$E$8,IF(C24="No corriente",PATRIMONIO!$E$17,""))</f>
        <v/>
      </c>
      <c r="AC24" s="32" t="str">
        <f>IF(C24="Corriente",PATRIMONIO!$E$9,IF(C24="No corriente",PATRIMONIO!$E$18,""))</f>
        <v/>
      </c>
      <c r="AD24" s="32" t="str">
        <f>IF(C24="Corriente",PATRIMONIO!$E$10,IF(C24="No corriente",PATRIMONIO!$E$19,""))</f>
        <v/>
      </c>
      <c r="AE24" s="32" t="str">
        <f>IF(C24="Corriente",PATRIMONIO!$E$11,IF(C24="No corriente",PATRIMONIO!$E$20,""))</f>
        <v/>
      </c>
      <c r="AF24" s="45" t="str">
        <f>IF(C24="Corriente",PATRIMONIO!$E$12,IF(C24="No corriente",PATRIMONIO!$E$21,""))</f>
        <v/>
      </c>
      <c r="AG24" s="32" t="str">
        <f>IF(C24="Corriente",PATRIMONIO!$E$13,IF(C24="No corriente",PATRIMONIO!$E$22,""))</f>
        <v/>
      </c>
      <c r="AH24" s="32" t="str">
        <f>IF(C24="Corriente","",IF(C24="No corriente",PATRIMONIO!$E$24,""))</f>
        <v/>
      </c>
      <c r="AI24" s="32"/>
    </row>
    <row r="25">
      <c r="A25" s="31"/>
      <c r="B25" s="51"/>
      <c r="C25" s="52"/>
      <c r="D25" s="52"/>
      <c r="E25" s="48"/>
      <c r="F25" s="64"/>
      <c r="H25" s="31"/>
      <c r="I25" s="31"/>
      <c r="J25" s="31"/>
      <c r="K25" s="31"/>
      <c r="L25" s="31"/>
      <c r="M25" s="31"/>
      <c r="N25" s="44" t="str">
        <f>IFERROR(IF(F25&gt;0,VLOOKUP(P25,'TASA DE CAMBIO'!A:B,2,0),""),"")</f>
        <v/>
      </c>
      <c r="O25" s="50" t="str">
        <f t="shared" si="1"/>
        <v/>
      </c>
      <c r="P25" s="45" t="str">
        <f>IF(F25&gt;0,CONCATENATE(E25,PATRIMONIO!$C$2),"")</f>
        <v/>
      </c>
      <c r="Q25" s="32" t="str">
        <f>IF(C25="Corriente",PATRIMONIO!$B$8,IF(C25="No corriente",PATRIMONIO!$B$22,""))</f>
        <v/>
      </c>
      <c r="R25" s="32" t="str">
        <f>IF(C25="Corriente",PATRIMONIO!$B$9,IF(C25="No corriente",PATRIMONIO!$B$23,""))</f>
        <v/>
      </c>
      <c r="S25" s="32" t="str">
        <f>IF(C25="Corriente",PATRIMONIO!$B$10,IF(C25="No corriente",PATRIMONIO!$B$24,""))</f>
        <v/>
      </c>
      <c r="T25" s="32" t="str">
        <f>IF(C25="Corriente",PATRIMONIO!$B$11,IF(C25="No corriente",PATRIMONIO!$B$25,""))</f>
        <v/>
      </c>
      <c r="U25" s="32" t="str">
        <f>IF(C25="Corriente",PATRIMONIO!$B$12,IF(C25="No corriente",PATRIMONIO!$B$26,""))</f>
        <v/>
      </c>
      <c r="V25" s="32" t="str">
        <f>IF(C25="Corriente",PATRIMONIO!$B$13,IF(C25="No corriente",PATRIMONIO!$B$27,""))</f>
        <v/>
      </c>
      <c r="W25" s="32" t="str">
        <f>IF(C25="Corriente",PATRIMONIO!$B$14,IF(C25="No corriente",PATRIMONIO!$B$28,""))</f>
        <v/>
      </c>
      <c r="X25" s="32" t="str">
        <f>IF(C25="Corriente",PATRIMONIO!$B$15,IF(C25="No corriente",PATRIMONIO!$B$29,""))</f>
        <v/>
      </c>
      <c r="Y25" s="32" t="str">
        <f>IF(C25="Corriente",PATRIMONIO!$B$16,IF(C25="No corriente",PATRIMONIO!$B$30,""))</f>
        <v/>
      </c>
      <c r="Z25" s="32" t="str">
        <f>IF(C25="Corriente",PATRIMONIO!$B$17,IF(C25="No corriente",PATRIMONIO!$B$31,""))</f>
        <v/>
      </c>
      <c r="AA25" s="45" t="str">
        <f>IF(C25="Corriente",PATRIMONIO!$B$18,IF(C25="No corriente",PATRIMONIO!$B$32,""))</f>
        <v/>
      </c>
      <c r="AB25" s="32" t="str">
        <f>IF(C25="Corriente",PATRIMONIO!$E$8,IF(C25="No corriente",PATRIMONIO!$E$17,""))</f>
        <v/>
      </c>
      <c r="AC25" s="32" t="str">
        <f>IF(C25="Corriente",PATRIMONIO!$E$9,IF(C25="No corriente",PATRIMONIO!$E$18,""))</f>
        <v/>
      </c>
      <c r="AD25" s="32" t="str">
        <f>IF(C25="Corriente",PATRIMONIO!$E$10,IF(C25="No corriente",PATRIMONIO!$E$19,""))</f>
        <v/>
      </c>
      <c r="AE25" s="32" t="str">
        <f>IF(C25="Corriente",PATRIMONIO!$E$11,IF(C25="No corriente",PATRIMONIO!$E$20,""))</f>
        <v/>
      </c>
      <c r="AF25" s="45" t="str">
        <f>IF(C25="Corriente",PATRIMONIO!$E$12,IF(C25="No corriente",PATRIMONIO!$E$21,""))</f>
        <v/>
      </c>
      <c r="AG25" s="32" t="str">
        <f>IF(C25="Corriente",PATRIMONIO!$E$13,IF(C25="No corriente",PATRIMONIO!$E$22,""))</f>
        <v/>
      </c>
      <c r="AH25" s="32" t="str">
        <f>IF(C25="Corriente","",IF(C25="No corriente",PATRIMONIO!$E$24,""))</f>
        <v/>
      </c>
      <c r="AI25" s="32"/>
    </row>
    <row r="26">
      <c r="A26" s="31"/>
      <c r="B26" s="51"/>
      <c r="C26" s="52"/>
      <c r="D26" s="52"/>
      <c r="E26" s="48"/>
      <c r="F26" s="64"/>
      <c r="H26" s="31"/>
      <c r="I26" s="31"/>
      <c r="J26" s="31"/>
      <c r="K26" s="31"/>
      <c r="L26" s="31"/>
      <c r="M26" s="31"/>
      <c r="N26" s="44" t="str">
        <f>IFERROR(IF(F26&gt;0,VLOOKUP(P26,'TASA DE CAMBIO'!A:B,2,0),""),"")</f>
        <v/>
      </c>
      <c r="O26" s="50" t="str">
        <f t="shared" si="1"/>
        <v/>
      </c>
      <c r="P26" s="45" t="str">
        <f>IF(F26&gt;0,CONCATENATE(E26,PATRIMONIO!$C$2),"")</f>
        <v/>
      </c>
      <c r="Q26" s="32" t="str">
        <f>IF(C26="Corriente",PATRIMONIO!$B$8,IF(C26="No corriente",PATRIMONIO!$B$22,""))</f>
        <v/>
      </c>
      <c r="R26" s="32" t="str">
        <f>IF(C26="Corriente",PATRIMONIO!$B$9,IF(C26="No corriente",PATRIMONIO!$B$23,""))</f>
        <v/>
      </c>
      <c r="S26" s="32" t="str">
        <f>IF(C26="Corriente",PATRIMONIO!$B$10,IF(C26="No corriente",PATRIMONIO!$B$24,""))</f>
        <v/>
      </c>
      <c r="T26" s="32" t="str">
        <f>IF(C26="Corriente",PATRIMONIO!$B$11,IF(C26="No corriente",PATRIMONIO!$B$25,""))</f>
        <v/>
      </c>
      <c r="U26" s="32" t="str">
        <f>IF(C26="Corriente",PATRIMONIO!$B$12,IF(C26="No corriente",PATRIMONIO!$B$26,""))</f>
        <v/>
      </c>
      <c r="V26" s="32" t="str">
        <f>IF(C26="Corriente",PATRIMONIO!$B$13,IF(C26="No corriente",PATRIMONIO!$B$27,""))</f>
        <v/>
      </c>
      <c r="W26" s="32" t="str">
        <f>IF(C26="Corriente",PATRIMONIO!$B$14,IF(C26="No corriente",PATRIMONIO!$B$28,""))</f>
        <v/>
      </c>
      <c r="X26" s="32" t="str">
        <f>IF(C26="Corriente",PATRIMONIO!$B$15,IF(C26="No corriente",PATRIMONIO!$B$29,""))</f>
        <v/>
      </c>
      <c r="Y26" s="32" t="str">
        <f>IF(C26="Corriente",PATRIMONIO!$B$16,IF(C26="No corriente",PATRIMONIO!$B$30,""))</f>
        <v/>
      </c>
      <c r="Z26" s="32" t="str">
        <f>IF(C26="Corriente",PATRIMONIO!$B$17,IF(C26="No corriente",PATRIMONIO!$B$31,""))</f>
        <v/>
      </c>
      <c r="AA26" s="45" t="str">
        <f>IF(C26="Corriente",PATRIMONIO!$B$18,IF(C26="No corriente",PATRIMONIO!$B$32,""))</f>
        <v/>
      </c>
      <c r="AB26" s="32" t="str">
        <f>IF(C26="Corriente",PATRIMONIO!$E$8,IF(C26="No corriente",PATRIMONIO!$E$17,""))</f>
        <v/>
      </c>
      <c r="AC26" s="32" t="str">
        <f>IF(C26="Corriente",PATRIMONIO!$E$9,IF(C26="No corriente",PATRIMONIO!$E$18,""))</f>
        <v/>
      </c>
      <c r="AD26" s="32" t="str">
        <f>IF(C26="Corriente",PATRIMONIO!$E$10,IF(C26="No corriente",PATRIMONIO!$E$19,""))</f>
        <v/>
      </c>
      <c r="AE26" s="32" t="str">
        <f>IF(C26="Corriente",PATRIMONIO!$E$11,IF(C26="No corriente",PATRIMONIO!$E$20,""))</f>
        <v/>
      </c>
      <c r="AF26" s="45" t="str">
        <f>IF(C26="Corriente",PATRIMONIO!$E$12,IF(C26="No corriente",PATRIMONIO!$E$21,""))</f>
        <v/>
      </c>
      <c r="AG26" s="32" t="str">
        <f>IF(C26="Corriente",PATRIMONIO!$E$13,IF(C26="No corriente",PATRIMONIO!$E$22,""))</f>
        <v/>
      </c>
      <c r="AH26" s="32" t="str">
        <f>IF(C26="Corriente","",IF(C26="No corriente",PATRIMONIO!$E$24,""))</f>
        <v/>
      </c>
      <c r="AI26" s="32"/>
    </row>
    <row r="27">
      <c r="A27" s="31"/>
      <c r="B27" s="51"/>
      <c r="C27" s="52"/>
      <c r="D27" s="52"/>
      <c r="E27" s="48"/>
      <c r="F27" s="64"/>
      <c r="H27" s="31"/>
      <c r="I27" s="31"/>
      <c r="J27" s="31"/>
      <c r="K27" s="31"/>
      <c r="L27" s="31"/>
      <c r="M27" s="31"/>
      <c r="N27" s="44" t="str">
        <f>IFERROR(IF(F27&gt;0,VLOOKUP(P27,'TASA DE CAMBIO'!A:B,2,0),""),"")</f>
        <v/>
      </c>
      <c r="O27" s="50" t="str">
        <f t="shared" si="1"/>
        <v/>
      </c>
      <c r="P27" s="45" t="str">
        <f>IF(F27&gt;0,CONCATENATE(E27,PATRIMONIO!$C$2),"")</f>
        <v/>
      </c>
      <c r="Q27" s="32" t="str">
        <f>IF(C27="Corriente",PATRIMONIO!$B$8,IF(C27="No corriente",PATRIMONIO!$B$22,""))</f>
        <v/>
      </c>
      <c r="R27" s="32" t="str">
        <f>IF(C27="Corriente",PATRIMONIO!$B$9,IF(C27="No corriente",PATRIMONIO!$B$23,""))</f>
        <v/>
      </c>
      <c r="S27" s="32" t="str">
        <f>IF(C27="Corriente",PATRIMONIO!$B$10,IF(C27="No corriente",PATRIMONIO!$B$24,""))</f>
        <v/>
      </c>
      <c r="T27" s="32" t="str">
        <f>IF(C27="Corriente",PATRIMONIO!$B$11,IF(C27="No corriente",PATRIMONIO!$B$25,""))</f>
        <v/>
      </c>
      <c r="U27" s="32" t="str">
        <f>IF(C27="Corriente",PATRIMONIO!$B$12,IF(C27="No corriente",PATRIMONIO!$B$26,""))</f>
        <v/>
      </c>
      <c r="V27" s="32" t="str">
        <f>IF(C27="Corriente",PATRIMONIO!$B$13,IF(C27="No corriente",PATRIMONIO!$B$27,""))</f>
        <v/>
      </c>
      <c r="W27" s="32" t="str">
        <f>IF(C27="Corriente",PATRIMONIO!$B$14,IF(C27="No corriente",PATRIMONIO!$B$28,""))</f>
        <v/>
      </c>
      <c r="X27" s="32" t="str">
        <f>IF(C27="Corriente",PATRIMONIO!$B$15,IF(C27="No corriente",PATRIMONIO!$B$29,""))</f>
        <v/>
      </c>
      <c r="Y27" s="32" t="str">
        <f>IF(C27="Corriente",PATRIMONIO!$B$16,IF(C27="No corriente",PATRIMONIO!$B$30,""))</f>
        <v/>
      </c>
      <c r="Z27" s="32" t="str">
        <f>IF(C27="Corriente",PATRIMONIO!$B$17,IF(C27="No corriente",PATRIMONIO!$B$31,""))</f>
        <v/>
      </c>
      <c r="AA27" s="45" t="str">
        <f>IF(C27="Corriente",PATRIMONIO!$B$18,IF(C27="No corriente",PATRIMONIO!$B$32,""))</f>
        <v/>
      </c>
      <c r="AB27" s="32" t="str">
        <f>IF(C27="Corriente",PATRIMONIO!$E$8,IF(C27="No corriente",PATRIMONIO!$E$17,""))</f>
        <v/>
      </c>
      <c r="AC27" s="32" t="str">
        <f>IF(C27="Corriente",PATRIMONIO!$E$9,IF(C27="No corriente",PATRIMONIO!$E$18,""))</f>
        <v/>
      </c>
      <c r="AD27" s="32" t="str">
        <f>IF(C27="Corriente",PATRIMONIO!$E$10,IF(C27="No corriente",PATRIMONIO!$E$19,""))</f>
        <v/>
      </c>
      <c r="AE27" s="32" t="str">
        <f>IF(C27="Corriente",PATRIMONIO!$E$11,IF(C27="No corriente",PATRIMONIO!$E$20,""))</f>
        <v/>
      </c>
      <c r="AF27" s="45" t="str">
        <f>IF(C27="Corriente",PATRIMONIO!$E$12,IF(C27="No corriente",PATRIMONIO!$E$21,""))</f>
        <v/>
      </c>
      <c r="AG27" s="32" t="str">
        <f>IF(C27="Corriente",PATRIMONIO!$E$13,IF(C27="No corriente",PATRIMONIO!$E$22,""))</f>
        <v/>
      </c>
      <c r="AH27" s="32" t="str">
        <f>IF(C27="Corriente","",IF(C27="No corriente",PATRIMONIO!$E$24,""))</f>
        <v/>
      </c>
      <c r="AI27" s="32"/>
    </row>
    <row r="28">
      <c r="A28" s="31"/>
      <c r="B28" s="51"/>
      <c r="C28" s="47"/>
      <c r="D28" s="52"/>
      <c r="E28" s="48"/>
      <c r="F28" s="64"/>
      <c r="H28" s="31"/>
      <c r="I28" s="31"/>
      <c r="J28" s="31"/>
      <c r="K28" s="31"/>
      <c r="L28" s="31"/>
      <c r="M28" s="31"/>
      <c r="N28" s="44" t="str">
        <f>IFERROR(IF(F28&gt;0,VLOOKUP(P28,'TASA DE CAMBIO'!A:B,2,0),""),"")</f>
        <v/>
      </c>
      <c r="O28" s="50" t="str">
        <f t="shared" si="1"/>
        <v/>
      </c>
      <c r="P28" s="45" t="str">
        <f>IF(F28&gt;0,CONCATENATE(E28,PATRIMONIO!$C$2),"")</f>
        <v/>
      </c>
      <c r="Q28" s="32" t="str">
        <f>IF(C28="Corriente",PATRIMONIO!$B$8,IF(C28="No corriente",PATRIMONIO!$B$22,""))</f>
        <v/>
      </c>
      <c r="R28" s="32" t="str">
        <f>IF(C28="Corriente",PATRIMONIO!$B$9,IF(C28="No corriente",PATRIMONIO!$B$23,""))</f>
        <v/>
      </c>
      <c r="S28" s="32" t="str">
        <f>IF(C28="Corriente",PATRIMONIO!$B$10,IF(C28="No corriente",PATRIMONIO!$B$24,""))</f>
        <v/>
      </c>
      <c r="T28" s="32" t="str">
        <f>IF(C28="Corriente",PATRIMONIO!$B$11,IF(C28="No corriente",PATRIMONIO!$B$25,""))</f>
        <v/>
      </c>
      <c r="U28" s="32" t="str">
        <f>IF(C28="Corriente",PATRIMONIO!$B$12,IF(C28="No corriente",PATRIMONIO!$B$26,""))</f>
        <v/>
      </c>
      <c r="V28" s="32" t="str">
        <f>IF(C28="Corriente",PATRIMONIO!$B$13,IF(C28="No corriente",PATRIMONIO!$B$27,""))</f>
        <v/>
      </c>
      <c r="W28" s="32" t="str">
        <f>IF(C28="Corriente",PATRIMONIO!$B$14,IF(C28="No corriente",PATRIMONIO!$B$28,""))</f>
        <v/>
      </c>
      <c r="X28" s="32" t="str">
        <f>IF(C28="Corriente",PATRIMONIO!$B$15,IF(C28="No corriente",PATRIMONIO!$B$29,""))</f>
        <v/>
      </c>
      <c r="Y28" s="32" t="str">
        <f>IF(C28="Corriente",PATRIMONIO!$B$16,IF(C28="No corriente",PATRIMONIO!$B$30,""))</f>
        <v/>
      </c>
      <c r="Z28" s="32" t="str">
        <f>IF(C28="Corriente",PATRIMONIO!$B$17,IF(C28="No corriente",PATRIMONIO!$B$31,""))</f>
        <v/>
      </c>
      <c r="AA28" s="45" t="str">
        <f>IF(C28="Corriente",PATRIMONIO!$B$18,IF(C28="No corriente",PATRIMONIO!$B$32,""))</f>
        <v/>
      </c>
      <c r="AB28" s="32" t="str">
        <f>IF(C28="Corriente",PATRIMONIO!$E$8,IF(C28="No corriente",PATRIMONIO!$E$17,""))</f>
        <v/>
      </c>
      <c r="AC28" s="32" t="str">
        <f>IF(C28="Corriente",PATRIMONIO!$E$9,IF(C28="No corriente",PATRIMONIO!$E$18,""))</f>
        <v/>
      </c>
      <c r="AD28" s="32" t="str">
        <f>IF(C28="Corriente",PATRIMONIO!$E$10,IF(C28="No corriente",PATRIMONIO!$E$19,""))</f>
        <v/>
      </c>
      <c r="AE28" s="32" t="str">
        <f>IF(C28="Corriente",PATRIMONIO!$E$11,IF(C28="No corriente",PATRIMONIO!$E$20,""))</f>
        <v/>
      </c>
      <c r="AF28" s="45" t="str">
        <f>IF(C28="Corriente",PATRIMONIO!$E$12,IF(C28="No corriente",PATRIMONIO!$E$21,""))</f>
        <v/>
      </c>
      <c r="AG28" s="32" t="str">
        <f>IF(C28="Corriente",PATRIMONIO!$E$13,IF(C28="No corriente",PATRIMONIO!$E$22,""))</f>
        <v/>
      </c>
      <c r="AH28" s="32" t="str">
        <f>IF(C28="Corriente","",IF(C28="No corriente",PATRIMONIO!$E$24,""))</f>
        <v/>
      </c>
      <c r="AI28" s="32"/>
    </row>
    <row r="29">
      <c r="A29" s="31"/>
      <c r="B29" s="51"/>
      <c r="C29" s="52"/>
      <c r="D29" s="52"/>
      <c r="E29" s="48"/>
      <c r="F29" s="64"/>
      <c r="H29" s="31"/>
      <c r="I29" s="31"/>
      <c r="J29" s="31"/>
      <c r="K29" s="31"/>
      <c r="L29" s="31"/>
      <c r="M29" s="31"/>
      <c r="N29" s="44" t="str">
        <f>IFERROR(IF(F29&gt;0,VLOOKUP(P29,'TASA DE CAMBIO'!A:B,2,0),""),"")</f>
        <v/>
      </c>
      <c r="O29" s="50" t="str">
        <f t="shared" si="1"/>
        <v/>
      </c>
      <c r="P29" s="45" t="str">
        <f>IF(F29&gt;0,CONCATENATE(E29,PATRIMONIO!$C$2),"")</f>
        <v/>
      </c>
      <c r="Q29" s="32" t="str">
        <f>IF(C29="Corriente",PATRIMONIO!$B$8,IF(C29="No corriente",PATRIMONIO!$B$22,""))</f>
        <v/>
      </c>
      <c r="R29" s="32" t="str">
        <f>IF(C29="Corriente",PATRIMONIO!$B$9,IF(C29="No corriente",PATRIMONIO!$B$23,""))</f>
        <v/>
      </c>
      <c r="S29" s="32" t="str">
        <f>IF(C29="Corriente",PATRIMONIO!$B$10,IF(C29="No corriente",PATRIMONIO!$B$24,""))</f>
        <v/>
      </c>
      <c r="T29" s="32" t="str">
        <f>IF(C29="Corriente",PATRIMONIO!$B$11,IF(C29="No corriente",PATRIMONIO!$B$25,""))</f>
        <v/>
      </c>
      <c r="U29" s="32" t="str">
        <f>IF(C29="Corriente",PATRIMONIO!$B$12,IF(C29="No corriente",PATRIMONIO!$B$26,""))</f>
        <v/>
      </c>
      <c r="V29" s="32" t="str">
        <f>IF(C29="Corriente",PATRIMONIO!$B$13,IF(C29="No corriente",PATRIMONIO!$B$27,""))</f>
        <v/>
      </c>
      <c r="W29" s="32" t="str">
        <f>IF(C29="Corriente",PATRIMONIO!$B$14,IF(C29="No corriente",PATRIMONIO!$B$28,""))</f>
        <v/>
      </c>
      <c r="X29" s="32" t="str">
        <f>IF(C29="Corriente",PATRIMONIO!$B$15,IF(C29="No corriente",PATRIMONIO!$B$29,""))</f>
        <v/>
      </c>
      <c r="Y29" s="32" t="str">
        <f>IF(C29="Corriente",PATRIMONIO!$B$16,IF(C29="No corriente",PATRIMONIO!$B$30,""))</f>
        <v/>
      </c>
      <c r="Z29" s="32" t="str">
        <f>IF(C29="Corriente",PATRIMONIO!$B$17,IF(C29="No corriente",PATRIMONIO!$B$31,""))</f>
        <v/>
      </c>
      <c r="AA29" s="45" t="str">
        <f>IF(C29="Corriente",PATRIMONIO!$B$18,IF(C29="No corriente",PATRIMONIO!$B$32,""))</f>
        <v/>
      </c>
      <c r="AB29" s="32" t="str">
        <f>IF(C29="Corriente",PATRIMONIO!$E$8,IF(C29="No corriente",PATRIMONIO!$E$17,""))</f>
        <v/>
      </c>
      <c r="AC29" s="32" t="str">
        <f>IF(C29="Corriente",PATRIMONIO!$E$9,IF(C29="No corriente",PATRIMONIO!$E$18,""))</f>
        <v/>
      </c>
      <c r="AD29" s="32" t="str">
        <f>IF(C29="Corriente",PATRIMONIO!$E$10,IF(C29="No corriente",PATRIMONIO!$E$19,""))</f>
        <v/>
      </c>
      <c r="AE29" s="32" t="str">
        <f>IF(C29="Corriente",PATRIMONIO!$E$11,IF(C29="No corriente",PATRIMONIO!$E$20,""))</f>
        <v/>
      </c>
      <c r="AF29" s="45" t="str">
        <f>IF(C29="Corriente",PATRIMONIO!$E$12,IF(C29="No corriente",PATRIMONIO!$E$21,""))</f>
        <v/>
      </c>
      <c r="AG29" s="32" t="str">
        <f>IF(C29="Corriente",PATRIMONIO!$E$13,IF(C29="No corriente",PATRIMONIO!$E$22,""))</f>
        <v/>
      </c>
      <c r="AH29" s="32" t="str">
        <f>IF(C29="Corriente","",IF(C29="No corriente",PATRIMONIO!$E$24,""))</f>
        <v/>
      </c>
      <c r="AI29" s="32"/>
    </row>
    <row r="30">
      <c r="A30" s="31"/>
      <c r="B30" s="51"/>
      <c r="C30" s="52"/>
      <c r="D30" s="52"/>
      <c r="E30" s="48"/>
      <c r="F30" s="64"/>
      <c r="H30" s="31"/>
      <c r="I30" s="31"/>
      <c r="J30" s="31"/>
      <c r="K30" s="31"/>
      <c r="L30" s="31"/>
      <c r="M30" s="31"/>
      <c r="N30" s="44" t="str">
        <f>IFERROR(IF(F30&gt;0,VLOOKUP(P30,'TASA DE CAMBIO'!A:B,2,0),""),"")</f>
        <v/>
      </c>
      <c r="O30" s="50" t="str">
        <f t="shared" si="1"/>
        <v/>
      </c>
      <c r="P30" s="45" t="str">
        <f>IF(F30&gt;0,CONCATENATE(E30,PATRIMONIO!$C$2),"")</f>
        <v/>
      </c>
      <c r="Q30" s="32" t="str">
        <f>IF(C30="Corriente",PATRIMONIO!$B$8,IF(C30="No corriente",PATRIMONIO!$B$22,""))</f>
        <v/>
      </c>
      <c r="R30" s="32" t="str">
        <f>IF(C30="Corriente",PATRIMONIO!$B$9,IF(C30="No corriente",PATRIMONIO!$B$23,""))</f>
        <v/>
      </c>
      <c r="S30" s="32" t="str">
        <f>IF(C30="Corriente",PATRIMONIO!$B$10,IF(C30="No corriente",PATRIMONIO!$B$24,""))</f>
        <v/>
      </c>
      <c r="T30" s="32" t="str">
        <f>IF(C30="Corriente",PATRIMONIO!$B$11,IF(C30="No corriente",PATRIMONIO!$B$25,""))</f>
        <v/>
      </c>
      <c r="U30" s="32" t="str">
        <f>IF(C30="Corriente",PATRIMONIO!$B$12,IF(C30="No corriente",PATRIMONIO!$B$26,""))</f>
        <v/>
      </c>
      <c r="V30" s="32" t="str">
        <f>IF(C30="Corriente",PATRIMONIO!$B$13,IF(C30="No corriente",PATRIMONIO!$B$27,""))</f>
        <v/>
      </c>
      <c r="W30" s="32" t="str">
        <f>IF(C30="Corriente",PATRIMONIO!$B$14,IF(C30="No corriente",PATRIMONIO!$B$28,""))</f>
        <v/>
      </c>
      <c r="X30" s="32" t="str">
        <f>IF(C30="Corriente",PATRIMONIO!$B$15,IF(C30="No corriente",PATRIMONIO!$B$29,""))</f>
        <v/>
      </c>
      <c r="Y30" s="32" t="str">
        <f>IF(C30="Corriente",PATRIMONIO!$B$16,IF(C30="No corriente",PATRIMONIO!$B$30,""))</f>
        <v/>
      </c>
      <c r="Z30" s="32" t="str">
        <f>IF(C30="Corriente",PATRIMONIO!$B$17,IF(C30="No corriente",PATRIMONIO!$B$31,""))</f>
        <v/>
      </c>
      <c r="AA30" s="45" t="str">
        <f>IF(C30="Corriente",PATRIMONIO!$B$18,IF(C30="No corriente",PATRIMONIO!$B$32,""))</f>
        <v/>
      </c>
      <c r="AB30" s="32" t="str">
        <f>IF(C30="Corriente",PATRIMONIO!$E$8,IF(C30="No corriente",PATRIMONIO!$E$17,""))</f>
        <v/>
      </c>
      <c r="AC30" s="32" t="str">
        <f>IF(C30="Corriente",PATRIMONIO!$E$9,IF(C30="No corriente",PATRIMONIO!$E$18,""))</f>
        <v/>
      </c>
      <c r="AD30" s="32" t="str">
        <f>IF(C30="Corriente",PATRIMONIO!$E$10,IF(C30="No corriente",PATRIMONIO!$E$19,""))</f>
        <v/>
      </c>
      <c r="AE30" s="32" t="str">
        <f>IF(C30="Corriente",PATRIMONIO!$E$11,IF(C30="No corriente",PATRIMONIO!$E$20,""))</f>
        <v/>
      </c>
      <c r="AF30" s="45" t="str">
        <f>IF(C30="Corriente",PATRIMONIO!$E$12,IF(C30="No corriente",PATRIMONIO!$E$21,""))</f>
        <v/>
      </c>
      <c r="AG30" s="32" t="str">
        <f>IF(C30="Corriente",PATRIMONIO!$E$13,IF(C30="No corriente",PATRIMONIO!$E$22,""))</f>
        <v/>
      </c>
      <c r="AH30" s="32" t="str">
        <f>IF(C30="Corriente","",IF(C30="No corriente",PATRIMONIO!$E$24,""))</f>
        <v/>
      </c>
      <c r="AI30" s="32"/>
    </row>
    <row r="31">
      <c r="A31" s="31"/>
      <c r="B31" s="51"/>
      <c r="C31" s="52"/>
      <c r="D31" s="52"/>
      <c r="E31" s="48"/>
      <c r="F31" s="64"/>
      <c r="H31" s="31"/>
      <c r="I31" s="31"/>
      <c r="J31" s="31"/>
      <c r="K31" s="31"/>
      <c r="L31" s="31"/>
      <c r="M31" s="31"/>
      <c r="N31" s="44" t="str">
        <f>IFERROR(IF(F31&gt;0,VLOOKUP(P31,'TASA DE CAMBIO'!A:B,2,0),""),"")</f>
        <v/>
      </c>
      <c r="O31" s="50" t="str">
        <f t="shared" si="1"/>
        <v/>
      </c>
      <c r="P31" s="45" t="str">
        <f>IF(F31&gt;0,CONCATENATE(E31,PATRIMONIO!$C$2),"")</f>
        <v/>
      </c>
      <c r="Q31" s="32" t="str">
        <f>IF(C31="Corriente",PATRIMONIO!$B$8,IF(C31="No corriente",PATRIMONIO!$B$22,""))</f>
        <v/>
      </c>
      <c r="R31" s="32" t="str">
        <f>IF(C31="Corriente",PATRIMONIO!$B$9,IF(C31="No corriente",PATRIMONIO!$B$23,""))</f>
        <v/>
      </c>
      <c r="S31" s="32" t="str">
        <f>IF(C31="Corriente",PATRIMONIO!$B$10,IF(C31="No corriente",PATRIMONIO!$B$24,""))</f>
        <v/>
      </c>
      <c r="T31" s="32" t="str">
        <f>IF(C31="Corriente",PATRIMONIO!$B$11,IF(C31="No corriente",PATRIMONIO!$B$25,""))</f>
        <v/>
      </c>
      <c r="U31" s="32" t="str">
        <f>IF(C31="Corriente",PATRIMONIO!$B$12,IF(C31="No corriente",PATRIMONIO!$B$26,""))</f>
        <v/>
      </c>
      <c r="V31" s="32" t="str">
        <f>IF(C31="Corriente",PATRIMONIO!$B$13,IF(C31="No corriente",PATRIMONIO!$B$27,""))</f>
        <v/>
      </c>
      <c r="W31" s="32" t="str">
        <f>IF(C31="Corriente",PATRIMONIO!$B$14,IF(C31="No corriente",PATRIMONIO!$B$28,""))</f>
        <v/>
      </c>
      <c r="X31" s="32" t="str">
        <f>IF(C31="Corriente",PATRIMONIO!$B$15,IF(C31="No corriente",PATRIMONIO!$B$29,""))</f>
        <v/>
      </c>
      <c r="Y31" s="32" t="str">
        <f>IF(C31="Corriente",PATRIMONIO!$B$16,IF(C31="No corriente",PATRIMONIO!$B$30,""))</f>
        <v/>
      </c>
      <c r="Z31" s="32" t="str">
        <f>IF(C31="Corriente",PATRIMONIO!$B$17,IF(C31="No corriente",PATRIMONIO!$B$31,""))</f>
        <v/>
      </c>
      <c r="AA31" s="45" t="str">
        <f>IF(C31="Corriente",PATRIMONIO!$B$18,IF(C31="No corriente",PATRIMONIO!$B$32,""))</f>
        <v/>
      </c>
      <c r="AB31" s="32" t="str">
        <f>IF(C31="Corriente",PATRIMONIO!$E$8,IF(C31="No corriente",PATRIMONIO!$E$17,""))</f>
        <v/>
      </c>
      <c r="AC31" s="32" t="str">
        <f>IF(C31="Corriente",PATRIMONIO!$E$9,IF(C31="No corriente",PATRIMONIO!$E$18,""))</f>
        <v/>
      </c>
      <c r="AD31" s="32" t="str">
        <f>IF(C31="Corriente",PATRIMONIO!$E$10,IF(C31="No corriente",PATRIMONIO!$E$19,""))</f>
        <v/>
      </c>
      <c r="AE31" s="32" t="str">
        <f>IF(C31="Corriente",PATRIMONIO!$E$11,IF(C31="No corriente",PATRIMONIO!$E$20,""))</f>
        <v/>
      </c>
      <c r="AF31" s="45" t="str">
        <f>IF(C31="Corriente",PATRIMONIO!$E$12,IF(C31="No corriente",PATRIMONIO!$E$21,""))</f>
        <v/>
      </c>
      <c r="AG31" s="32" t="str">
        <f>IF(C31="Corriente",PATRIMONIO!$E$13,IF(C31="No corriente",PATRIMONIO!$E$22,""))</f>
        <v/>
      </c>
      <c r="AH31" s="32" t="str">
        <f>IF(C31="Corriente","",IF(C31="No corriente",PATRIMONIO!$E$24,""))</f>
        <v/>
      </c>
      <c r="AI31" s="32"/>
    </row>
    <row r="32">
      <c r="A32" s="31"/>
      <c r="B32" s="51"/>
      <c r="C32" s="52"/>
      <c r="D32" s="52"/>
      <c r="E32" s="48"/>
      <c r="F32" s="64"/>
      <c r="H32" s="31"/>
      <c r="I32" s="31"/>
      <c r="J32" s="31"/>
      <c r="K32" s="31"/>
      <c r="L32" s="31"/>
      <c r="M32" s="31"/>
      <c r="N32" s="44" t="str">
        <f>IFERROR(IF(F32&gt;0,VLOOKUP(P32,'TASA DE CAMBIO'!A:B,2,0),""),"")</f>
        <v/>
      </c>
      <c r="O32" s="50" t="str">
        <f t="shared" si="1"/>
        <v/>
      </c>
      <c r="P32" s="45" t="str">
        <f>IF(F32&gt;0,CONCATENATE(E32,PATRIMONIO!$C$2),"")</f>
        <v/>
      </c>
      <c r="Q32" s="32" t="str">
        <f>IF(C32="Corriente",PATRIMONIO!$B$8,IF(C32="No corriente",PATRIMONIO!$B$22,""))</f>
        <v/>
      </c>
      <c r="R32" s="32" t="str">
        <f>IF(C32="Corriente",PATRIMONIO!$B$9,IF(C32="No corriente",PATRIMONIO!$B$23,""))</f>
        <v/>
      </c>
      <c r="S32" s="32" t="str">
        <f>IF(C32="Corriente",PATRIMONIO!$B$10,IF(C32="No corriente",PATRIMONIO!$B$24,""))</f>
        <v/>
      </c>
      <c r="T32" s="32" t="str">
        <f>IF(C32="Corriente",PATRIMONIO!$B$11,IF(C32="No corriente",PATRIMONIO!$B$25,""))</f>
        <v/>
      </c>
      <c r="U32" s="32" t="str">
        <f>IF(C32="Corriente",PATRIMONIO!$B$12,IF(C32="No corriente",PATRIMONIO!$B$26,""))</f>
        <v/>
      </c>
      <c r="V32" s="32" t="str">
        <f>IF(C32="Corriente",PATRIMONIO!$B$13,IF(C32="No corriente",PATRIMONIO!$B$27,""))</f>
        <v/>
      </c>
      <c r="W32" s="32" t="str">
        <f>IF(C32="Corriente",PATRIMONIO!$B$14,IF(C32="No corriente",PATRIMONIO!$B$28,""))</f>
        <v/>
      </c>
      <c r="X32" s="32" t="str">
        <f>IF(C32="Corriente",PATRIMONIO!$B$15,IF(C32="No corriente",PATRIMONIO!$B$29,""))</f>
        <v/>
      </c>
      <c r="Y32" s="32" t="str">
        <f>IF(C32="Corriente",PATRIMONIO!$B$16,IF(C32="No corriente",PATRIMONIO!$B$30,""))</f>
        <v/>
      </c>
      <c r="Z32" s="32" t="str">
        <f>IF(C32="Corriente",PATRIMONIO!$B$17,IF(C32="No corriente",PATRIMONIO!$B$31,""))</f>
        <v/>
      </c>
      <c r="AA32" s="45" t="str">
        <f>IF(C32="Corriente",PATRIMONIO!$B$18,IF(C32="No corriente",PATRIMONIO!$B$32,""))</f>
        <v/>
      </c>
      <c r="AB32" s="32" t="str">
        <f>IF(C32="Corriente",PATRIMONIO!$E$8,IF(C32="No corriente",PATRIMONIO!$E$17,""))</f>
        <v/>
      </c>
      <c r="AC32" s="32" t="str">
        <f>IF(C32="Corriente",PATRIMONIO!$E$9,IF(C32="No corriente",PATRIMONIO!$E$18,""))</f>
        <v/>
      </c>
      <c r="AD32" s="32" t="str">
        <f>IF(C32="Corriente",PATRIMONIO!$E$10,IF(C32="No corriente",PATRIMONIO!$E$19,""))</f>
        <v/>
      </c>
      <c r="AE32" s="32" t="str">
        <f>IF(C32="Corriente",PATRIMONIO!$E$11,IF(C32="No corriente",PATRIMONIO!$E$20,""))</f>
        <v/>
      </c>
      <c r="AF32" s="45" t="str">
        <f>IF(C32="Corriente",PATRIMONIO!$E$12,IF(C32="No corriente",PATRIMONIO!$E$21,""))</f>
        <v/>
      </c>
      <c r="AG32" s="32" t="str">
        <f>IF(C32="Corriente",PATRIMONIO!$E$13,IF(C32="No corriente",PATRIMONIO!$E$22,""))</f>
        <v/>
      </c>
      <c r="AH32" s="32" t="str">
        <f>IF(C32="Corriente","",IF(C32="No corriente",PATRIMONIO!$E$24,""))</f>
        <v/>
      </c>
      <c r="AI32" s="32"/>
    </row>
    <row r="33">
      <c r="A33" s="31"/>
      <c r="B33" s="51"/>
      <c r="C33" s="52"/>
      <c r="D33" s="52"/>
      <c r="E33" s="48"/>
      <c r="F33" s="64"/>
      <c r="H33" s="31"/>
      <c r="I33" s="31"/>
      <c r="J33" s="31"/>
      <c r="K33" s="31"/>
      <c r="L33" s="31"/>
      <c r="M33" s="31"/>
      <c r="N33" s="44" t="str">
        <f>IFERROR(IF(F33&gt;0,VLOOKUP(P33,'TASA DE CAMBIO'!A:B,2,0),""),"")</f>
        <v/>
      </c>
      <c r="O33" s="50" t="str">
        <f t="shared" si="1"/>
        <v/>
      </c>
      <c r="P33" s="45" t="str">
        <f>IF(F33&gt;0,CONCATENATE(E33,PATRIMONIO!$C$2),"")</f>
        <v/>
      </c>
      <c r="Q33" s="32" t="str">
        <f>IF(C33="Corriente",PATRIMONIO!$B$8,IF(C33="No corriente",PATRIMONIO!$B$22,""))</f>
        <v/>
      </c>
      <c r="R33" s="32" t="str">
        <f>IF(C33="Corriente",PATRIMONIO!$B$9,IF(C33="No corriente",PATRIMONIO!$B$23,""))</f>
        <v/>
      </c>
      <c r="S33" s="32" t="str">
        <f>IF(C33="Corriente",PATRIMONIO!$B$10,IF(C33="No corriente",PATRIMONIO!$B$24,""))</f>
        <v/>
      </c>
      <c r="T33" s="32" t="str">
        <f>IF(C33="Corriente",PATRIMONIO!$B$11,IF(C33="No corriente",PATRIMONIO!$B$25,""))</f>
        <v/>
      </c>
      <c r="U33" s="32" t="str">
        <f>IF(C33="Corriente",PATRIMONIO!$B$12,IF(C33="No corriente",PATRIMONIO!$B$26,""))</f>
        <v/>
      </c>
      <c r="V33" s="32" t="str">
        <f>IF(C33="Corriente",PATRIMONIO!$B$13,IF(C33="No corriente",PATRIMONIO!$B$27,""))</f>
        <v/>
      </c>
      <c r="W33" s="32" t="str">
        <f>IF(C33="Corriente",PATRIMONIO!$B$14,IF(C33="No corriente",PATRIMONIO!$B$28,""))</f>
        <v/>
      </c>
      <c r="X33" s="32" t="str">
        <f>IF(C33="Corriente",PATRIMONIO!$B$15,IF(C33="No corriente",PATRIMONIO!$B$29,""))</f>
        <v/>
      </c>
      <c r="Y33" s="32" t="str">
        <f>IF(C33="Corriente",PATRIMONIO!$B$16,IF(C33="No corriente",PATRIMONIO!$B$30,""))</f>
        <v/>
      </c>
      <c r="Z33" s="32" t="str">
        <f>IF(C33="Corriente",PATRIMONIO!$B$17,IF(C33="No corriente",PATRIMONIO!$B$31,""))</f>
        <v/>
      </c>
      <c r="AA33" s="45" t="str">
        <f>IF(C33="Corriente",PATRIMONIO!$B$18,IF(C33="No corriente",PATRIMONIO!$B$32,""))</f>
        <v/>
      </c>
      <c r="AB33" s="32" t="str">
        <f>IF(C33="Corriente",PATRIMONIO!$E$8,IF(C33="No corriente",PATRIMONIO!$E$17,""))</f>
        <v/>
      </c>
      <c r="AC33" s="32" t="str">
        <f>IF(C33="Corriente",PATRIMONIO!$E$9,IF(C33="No corriente",PATRIMONIO!$E$18,""))</f>
        <v/>
      </c>
      <c r="AD33" s="32" t="str">
        <f>IF(C33="Corriente",PATRIMONIO!$E$10,IF(C33="No corriente",PATRIMONIO!$E$19,""))</f>
        <v/>
      </c>
      <c r="AE33" s="32" t="str">
        <f>IF(C33="Corriente",PATRIMONIO!$E$11,IF(C33="No corriente",PATRIMONIO!$E$20,""))</f>
        <v/>
      </c>
      <c r="AF33" s="45" t="str">
        <f>IF(C33="Corriente",PATRIMONIO!$E$12,IF(C33="No corriente",PATRIMONIO!$E$21,""))</f>
        <v/>
      </c>
      <c r="AG33" s="32" t="str">
        <f>IF(C33="Corriente",PATRIMONIO!$E$13,IF(C33="No corriente",PATRIMONIO!$E$22,""))</f>
        <v/>
      </c>
      <c r="AH33" s="32" t="str">
        <f>IF(C33="Corriente","",IF(C33="No corriente",PATRIMONIO!$E$24,""))</f>
        <v/>
      </c>
      <c r="AI33" s="32"/>
    </row>
    <row r="34">
      <c r="A34" s="31"/>
      <c r="B34" s="51"/>
      <c r="C34" s="52"/>
      <c r="D34" s="52"/>
      <c r="E34" s="48"/>
      <c r="F34" s="64"/>
      <c r="H34" s="31"/>
      <c r="I34" s="31"/>
      <c r="J34" s="31"/>
      <c r="K34" s="31"/>
      <c r="L34" s="31"/>
      <c r="M34" s="31"/>
      <c r="N34" s="44" t="str">
        <f>IFERROR(IF(F34&gt;0,VLOOKUP(P34,'TASA DE CAMBIO'!A:B,2,0),""),"")</f>
        <v/>
      </c>
      <c r="O34" s="50" t="str">
        <f t="shared" si="1"/>
        <v/>
      </c>
      <c r="P34" s="45" t="str">
        <f>IF(F34&gt;0,CONCATENATE(E34,PATRIMONIO!$C$2),"")</f>
        <v/>
      </c>
      <c r="Q34" s="32" t="str">
        <f>IF(C34="Corriente",PATRIMONIO!$B$8,IF(C34="No corriente",PATRIMONIO!$B$22,""))</f>
        <v/>
      </c>
      <c r="R34" s="32" t="str">
        <f>IF(C34="Corriente",PATRIMONIO!$B$9,IF(C34="No corriente",PATRIMONIO!$B$23,""))</f>
        <v/>
      </c>
      <c r="S34" s="32" t="str">
        <f>IF(C34="Corriente",PATRIMONIO!$B$10,IF(C34="No corriente",PATRIMONIO!$B$24,""))</f>
        <v/>
      </c>
      <c r="T34" s="32" t="str">
        <f>IF(C34="Corriente",PATRIMONIO!$B$11,IF(C34="No corriente",PATRIMONIO!$B$25,""))</f>
        <v/>
      </c>
      <c r="U34" s="32" t="str">
        <f>IF(C34="Corriente",PATRIMONIO!$B$12,IF(C34="No corriente",PATRIMONIO!$B$26,""))</f>
        <v/>
      </c>
      <c r="V34" s="32" t="str">
        <f>IF(C34="Corriente",PATRIMONIO!$B$13,IF(C34="No corriente",PATRIMONIO!$B$27,""))</f>
        <v/>
      </c>
      <c r="W34" s="32" t="str">
        <f>IF(C34="Corriente",PATRIMONIO!$B$14,IF(C34="No corriente",PATRIMONIO!$B$28,""))</f>
        <v/>
      </c>
      <c r="X34" s="32" t="str">
        <f>IF(C34="Corriente",PATRIMONIO!$B$15,IF(C34="No corriente",PATRIMONIO!$B$29,""))</f>
        <v/>
      </c>
      <c r="Y34" s="32" t="str">
        <f>IF(C34="Corriente",PATRIMONIO!$B$16,IF(C34="No corriente",PATRIMONIO!$B$30,""))</f>
        <v/>
      </c>
      <c r="Z34" s="32" t="str">
        <f>IF(C34="Corriente",PATRIMONIO!$B$17,IF(C34="No corriente",PATRIMONIO!$B$31,""))</f>
        <v/>
      </c>
      <c r="AA34" s="45" t="str">
        <f>IF(C34="Corriente",PATRIMONIO!$B$18,IF(C34="No corriente",PATRIMONIO!$B$32,""))</f>
        <v/>
      </c>
      <c r="AB34" s="32" t="str">
        <f>IF(C34="Corriente",PATRIMONIO!$E$8,IF(C34="No corriente",PATRIMONIO!$E$17,""))</f>
        <v/>
      </c>
      <c r="AC34" s="32" t="str">
        <f>IF(C34="Corriente",PATRIMONIO!$E$9,IF(C34="No corriente",PATRIMONIO!$E$18,""))</f>
        <v/>
      </c>
      <c r="AD34" s="32" t="str">
        <f>IF(C34="Corriente",PATRIMONIO!$E$10,IF(C34="No corriente",PATRIMONIO!$E$19,""))</f>
        <v/>
      </c>
      <c r="AE34" s="32" t="str">
        <f>IF(C34="Corriente",PATRIMONIO!$E$11,IF(C34="No corriente",PATRIMONIO!$E$20,""))</f>
        <v/>
      </c>
      <c r="AF34" s="45" t="str">
        <f>IF(C34="Corriente",PATRIMONIO!$E$12,IF(C34="No corriente",PATRIMONIO!$E$21,""))</f>
        <v/>
      </c>
      <c r="AG34" s="32" t="str">
        <f>IF(C34="Corriente",PATRIMONIO!$E$13,IF(C34="No corriente",PATRIMONIO!$E$22,""))</f>
        <v/>
      </c>
      <c r="AH34" s="32" t="str">
        <f>IF(C34="Corriente","",IF(C34="No corriente",PATRIMONIO!$E$24,""))</f>
        <v/>
      </c>
      <c r="AI34" s="32"/>
    </row>
    <row r="35">
      <c r="A35" s="31"/>
      <c r="B35" s="51"/>
      <c r="C35" s="52"/>
      <c r="D35" s="52"/>
      <c r="E35" s="48"/>
      <c r="F35" s="64"/>
      <c r="H35" s="31"/>
      <c r="I35" s="31"/>
      <c r="J35" s="31"/>
      <c r="K35" s="31"/>
      <c r="L35" s="31"/>
      <c r="M35" s="31"/>
      <c r="N35" s="44" t="str">
        <f>IFERROR(IF(F35&gt;0,VLOOKUP(P35,'TASA DE CAMBIO'!A:B,2,0),""),"")</f>
        <v/>
      </c>
      <c r="O35" s="50" t="str">
        <f t="shared" si="1"/>
        <v/>
      </c>
      <c r="P35" s="45" t="str">
        <f>IF(F35&gt;0,CONCATENATE(E35,PATRIMONIO!$C$2),"")</f>
        <v/>
      </c>
      <c r="Q35" s="32" t="str">
        <f>IF(C35="Corriente",PATRIMONIO!$B$8,IF(C35="No corriente",PATRIMONIO!$B$22,""))</f>
        <v/>
      </c>
      <c r="R35" s="32" t="str">
        <f>IF(C35="Corriente",PATRIMONIO!$B$9,IF(C35="No corriente",PATRIMONIO!$B$23,""))</f>
        <v/>
      </c>
      <c r="S35" s="32" t="str">
        <f>IF(C35="Corriente",PATRIMONIO!$B$10,IF(C35="No corriente",PATRIMONIO!$B$24,""))</f>
        <v/>
      </c>
      <c r="T35" s="32" t="str">
        <f>IF(C35="Corriente",PATRIMONIO!$B$11,IF(C35="No corriente",PATRIMONIO!$B$25,""))</f>
        <v/>
      </c>
      <c r="U35" s="32" t="str">
        <f>IF(C35="Corriente",PATRIMONIO!$B$12,IF(C35="No corriente",PATRIMONIO!$B$26,""))</f>
        <v/>
      </c>
      <c r="V35" s="32" t="str">
        <f>IF(C35="Corriente",PATRIMONIO!$B$13,IF(C35="No corriente",PATRIMONIO!$B$27,""))</f>
        <v/>
      </c>
      <c r="W35" s="32" t="str">
        <f>IF(C35="Corriente",PATRIMONIO!$B$14,IF(C35="No corriente",PATRIMONIO!$B$28,""))</f>
        <v/>
      </c>
      <c r="X35" s="32" t="str">
        <f>IF(C35="Corriente",PATRIMONIO!$B$15,IF(C35="No corriente",PATRIMONIO!$B$29,""))</f>
        <v/>
      </c>
      <c r="Y35" s="32" t="str">
        <f>IF(C35="Corriente",PATRIMONIO!$B$16,IF(C35="No corriente",PATRIMONIO!$B$30,""))</f>
        <v/>
      </c>
      <c r="Z35" s="32" t="str">
        <f>IF(C35="Corriente",PATRIMONIO!$B$17,IF(C35="No corriente",PATRIMONIO!$B$31,""))</f>
        <v/>
      </c>
      <c r="AA35" s="45" t="str">
        <f>IF(C35="Corriente",PATRIMONIO!$B$18,IF(C35="No corriente",PATRIMONIO!$B$32,""))</f>
        <v/>
      </c>
      <c r="AB35" s="32" t="str">
        <f>IF(C35="Corriente",PATRIMONIO!$E$8,IF(C35="No corriente",PATRIMONIO!$E$17,""))</f>
        <v/>
      </c>
      <c r="AC35" s="32" t="str">
        <f>IF(C35="Corriente",PATRIMONIO!$E$9,IF(C35="No corriente",PATRIMONIO!$E$18,""))</f>
        <v/>
      </c>
      <c r="AD35" s="32" t="str">
        <f>IF(C35="Corriente",PATRIMONIO!$E$10,IF(C35="No corriente",PATRIMONIO!$E$19,""))</f>
        <v/>
      </c>
      <c r="AE35" s="32" t="str">
        <f>IF(C35="Corriente",PATRIMONIO!$E$11,IF(C35="No corriente",PATRIMONIO!$E$20,""))</f>
        <v/>
      </c>
      <c r="AF35" s="45" t="str">
        <f>IF(C35="Corriente",PATRIMONIO!$E$12,IF(C35="No corriente",PATRIMONIO!$E$21,""))</f>
        <v/>
      </c>
      <c r="AG35" s="32" t="str">
        <f>IF(C35="Corriente",PATRIMONIO!$E$13,IF(C35="No corriente",PATRIMONIO!$E$22,""))</f>
        <v/>
      </c>
      <c r="AH35" s="32" t="str">
        <f>IF(C35="Corriente","",IF(C35="No corriente",PATRIMONIO!$E$24,""))</f>
        <v/>
      </c>
      <c r="AI35" s="32"/>
    </row>
    <row r="36">
      <c r="A36" s="31"/>
      <c r="B36" s="51"/>
      <c r="C36" s="52"/>
      <c r="D36" s="52"/>
      <c r="E36" s="48"/>
      <c r="F36" s="64"/>
      <c r="H36" s="31"/>
      <c r="I36" s="31"/>
      <c r="J36" s="31"/>
      <c r="K36" s="31"/>
      <c r="L36" s="31"/>
      <c r="M36" s="31"/>
      <c r="N36" s="44" t="str">
        <f>IFERROR(IF(F36&gt;0,VLOOKUP(P36,'TASA DE CAMBIO'!A:B,2,0),""),"")</f>
        <v/>
      </c>
      <c r="O36" s="50" t="str">
        <f t="shared" si="1"/>
        <v/>
      </c>
      <c r="P36" s="45" t="str">
        <f>IF(F36&gt;0,CONCATENATE(E36,PATRIMONIO!$C$2),"")</f>
        <v/>
      </c>
      <c r="Q36" s="32" t="str">
        <f>IF(C36="Corriente",PATRIMONIO!$B$8,IF(C36="No corriente",PATRIMONIO!$B$22,""))</f>
        <v/>
      </c>
      <c r="R36" s="32" t="str">
        <f>IF(C36="Corriente",PATRIMONIO!$B$9,IF(C36="No corriente",PATRIMONIO!$B$23,""))</f>
        <v/>
      </c>
      <c r="S36" s="32" t="str">
        <f>IF(C36="Corriente",PATRIMONIO!$B$10,IF(C36="No corriente",PATRIMONIO!$B$24,""))</f>
        <v/>
      </c>
      <c r="T36" s="32" t="str">
        <f>IF(C36="Corriente",PATRIMONIO!$B$11,IF(C36="No corriente",PATRIMONIO!$B$25,""))</f>
        <v/>
      </c>
      <c r="U36" s="32" t="str">
        <f>IF(C36="Corriente",PATRIMONIO!$B$12,IF(C36="No corriente",PATRIMONIO!$B$26,""))</f>
        <v/>
      </c>
      <c r="V36" s="32" t="str">
        <f>IF(C36="Corriente",PATRIMONIO!$B$13,IF(C36="No corriente",PATRIMONIO!$B$27,""))</f>
        <v/>
      </c>
      <c r="W36" s="32" t="str">
        <f>IF(C36="Corriente",PATRIMONIO!$B$14,IF(C36="No corriente",PATRIMONIO!$B$28,""))</f>
        <v/>
      </c>
      <c r="X36" s="32" t="str">
        <f>IF(C36="Corriente",PATRIMONIO!$B$15,IF(C36="No corriente",PATRIMONIO!$B$29,""))</f>
        <v/>
      </c>
      <c r="Y36" s="32" t="str">
        <f>IF(C36="Corriente",PATRIMONIO!$B$16,IF(C36="No corriente",PATRIMONIO!$B$30,""))</f>
        <v/>
      </c>
      <c r="Z36" s="32" t="str">
        <f>IF(C36="Corriente",PATRIMONIO!$B$17,IF(C36="No corriente",PATRIMONIO!$B$31,""))</f>
        <v/>
      </c>
      <c r="AA36" s="45" t="str">
        <f>IF(C36="Corriente",PATRIMONIO!$B$18,IF(C36="No corriente",PATRIMONIO!$B$32,""))</f>
        <v/>
      </c>
      <c r="AB36" s="32" t="str">
        <f>IF(C36="Corriente",PATRIMONIO!$E$8,IF(C36="No corriente",PATRIMONIO!$E$17,""))</f>
        <v/>
      </c>
      <c r="AC36" s="32" t="str">
        <f>IF(C36="Corriente",PATRIMONIO!$E$9,IF(C36="No corriente",PATRIMONIO!$E$18,""))</f>
        <v/>
      </c>
      <c r="AD36" s="32" t="str">
        <f>IF(C36="Corriente",PATRIMONIO!$E$10,IF(C36="No corriente",PATRIMONIO!$E$19,""))</f>
        <v/>
      </c>
      <c r="AE36" s="32" t="str">
        <f>IF(C36="Corriente",PATRIMONIO!$E$11,IF(C36="No corriente",PATRIMONIO!$E$20,""))</f>
        <v/>
      </c>
      <c r="AF36" s="45" t="str">
        <f>IF(C36="Corriente",PATRIMONIO!$E$12,IF(C36="No corriente",PATRIMONIO!$E$21,""))</f>
        <v/>
      </c>
      <c r="AG36" s="32" t="str">
        <f>IF(C36="Corriente",PATRIMONIO!$E$13,IF(C36="No corriente",PATRIMONIO!$E$22,""))</f>
        <v/>
      </c>
      <c r="AH36" s="32" t="str">
        <f>IF(C36="Corriente","",IF(C36="No corriente",PATRIMONIO!$E$24,""))</f>
        <v/>
      </c>
      <c r="AI36" s="32"/>
    </row>
    <row r="37">
      <c r="A37" s="31"/>
      <c r="B37" s="51"/>
      <c r="C37" s="52"/>
      <c r="D37" s="52"/>
      <c r="E37" s="48"/>
      <c r="F37" s="64"/>
      <c r="H37" s="31"/>
      <c r="I37" s="31"/>
      <c r="J37" s="31"/>
      <c r="K37" s="31"/>
      <c r="L37" s="31"/>
      <c r="M37" s="31"/>
      <c r="N37" s="44" t="str">
        <f>IFERROR(IF(F37&gt;0,VLOOKUP(P37,'TASA DE CAMBIO'!A:B,2,0),""),"")</f>
        <v/>
      </c>
      <c r="O37" s="50" t="str">
        <f t="shared" si="1"/>
        <v/>
      </c>
      <c r="P37" s="45" t="str">
        <f>IF(F37&gt;0,CONCATENATE(E37,PATRIMONIO!$C$2),"")</f>
        <v/>
      </c>
      <c r="Q37" s="32" t="str">
        <f>IF(C37="Corriente",PATRIMONIO!$B$8,IF(C37="No corriente",PATRIMONIO!$B$22,""))</f>
        <v/>
      </c>
      <c r="R37" s="32" t="str">
        <f>IF(C37="Corriente",PATRIMONIO!$B$9,IF(C37="No corriente",PATRIMONIO!$B$23,""))</f>
        <v/>
      </c>
      <c r="S37" s="32" t="str">
        <f>IF(C37="Corriente",PATRIMONIO!$B$10,IF(C37="No corriente",PATRIMONIO!$B$24,""))</f>
        <v/>
      </c>
      <c r="T37" s="32" t="str">
        <f>IF(C37="Corriente",PATRIMONIO!$B$11,IF(C37="No corriente",PATRIMONIO!$B$25,""))</f>
        <v/>
      </c>
      <c r="U37" s="32" t="str">
        <f>IF(C37="Corriente",PATRIMONIO!$B$12,IF(C37="No corriente",PATRIMONIO!$B$26,""))</f>
        <v/>
      </c>
      <c r="V37" s="32" t="str">
        <f>IF(C37="Corriente",PATRIMONIO!$B$13,IF(C37="No corriente",PATRIMONIO!$B$27,""))</f>
        <v/>
      </c>
      <c r="W37" s="32" t="str">
        <f>IF(C37="Corriente",PATRIMONIO!$B$14,IF(C37="No corriente",PATRIMONIO!$B$28,""))</f>
        <v/>
      </c>
      <c r="X37" s="32" t="str">
        <f>IF(C37="Corriente",PATRIMONIO!$B$15,IF(C37="No corriente",PATRIMONIO!$B$29,""))</f>
        <v/>
      </c>
      <c r="Y37" s="32" t="str">
        <f>IF(C37="Corriente",PATRIMONIO!$B$16,IF(C37="No corriente",PATRIMONIO!$B$30,""))</f>
        <v/>
      </c>
      <c r="Z37" s="32" t="str">
        <f>IF(C37="Corriente",PATRIMONIO!$B$17,IF(C37="No corriente",PATRIMONIO!$B$31,""))</f>
        <v/>
      </c>
      <c r="AA37" s="45" t="str">
        <f>IF(C37="Corriente",PATRIMONIO!$B$18,IF(C37="No corriente",PATRIMONIO!$B$32,""))</f>
        <v/>
      </c>
      <c r="AB37" s="32" t="str">
        <f>IF(C37="Corriente",PATRIMONIO!$E$8,IF(C37="No corriente",PATRIMONIO!$E$17,""))</f>
        <v/>
      </c>
      <c r="AC37" s="32" t="str">
        <f>IF(C37="Corriente",PATRIMONIO!$E$9,IF(C37="No corriente",PATRIMONIO!$E$18,""))</f>
        <v/>
      </c>
      <c r="AD37" s="32" t="str">
        <f>IF(C37="Corriente",PATRIMONIO!$E$10,IF(C37="No corriente",PATRIMONIO!$E$19,""))</f>
        <v/>
      </c>
      <c r="AE37" s="32" t="str">
        <f>IF(C37="Corriente",PATRIMONIO!$E$11,IF(C37="No corriente",PATRIMONIO!$E$20,""))</f>
        <v/>
      </c>
      <c r="AF37" s="45" t="str">
        <f>IF(C37="Corriente",PATRIMONIO!$E$12,IF(C37="No corriente",PATRIMONIO!$E$21,""))</f>
        <v/>
      </c>
      <c r="AG37" s="32" t="str">
        <f>IF(C37="Corriente",PATRIMONIO!$E$13,IF(C37="No corriente",PATRIMONIO!$E$22,""))</f>
        <v/>
      </c>
      <c r="AH37" s="32" t="str">
        <f>IF(C37="Corriente","",IF(C37="No corriente",PATRIMONIO!$E$24,""))</f>
        <v/>
      </c>
      <c r="AI37" s="32"/>
    </row>
    <row r="38">
      <c r="A38" s="31"/>
      <c r="B38" s="51"/>
      <c r="C38" s="52"/>
      <c r="D38" s="52"/>
      <c r="E38" s="48"/>
      <c r="F38" s="64"/>
      <c r="H38" s="31"/>
      <c r="I38" s="31"/>
      <c r="J38" s="31"/>
      <c r="K38" s="31"/>
      <c r="L38" s="31"/>
      <c r="M38" s="31"/>
      <c r="N38" s="44" t="str">
        <f>IFERROR(IF(F38&gt;0,VLOOKUP(P38,'TASA DE CAMBIO'!A:B,2,0),""),"")</f>
        <v/>
      </c>
      <c r="O38" s="50" t="str">
        <f t="shared" si="1"/>
        <v/>
      </c>
      <c r="P38" s="45" t="str">
        <f>IF(F38&gt;0,CONCATENATE(E38,PATRIMONIO!$C$2),"")</f>
        <v/>
      </c>
      <c r="Q38" s="32" t="str">
        <f>IF(C38="Corriente",PATRIMONIO!$B$8,IF(C38="No corriente",PATRIMONIO!$B$22,""))</f>
        <v/>
      </c>
      <c r="R38" s="32" t="str">
        <f>IF(C38="Corriente",PATRIMONIO!$B$9,IF(C38="No corriente",PATRIMONIO!$B$23,""))</f>
        <v/>
      </c>
      <c r="S38" s="32" t="str">
        <f>IF(C38="Corriente",PATRIMONIO!$B$10,IF(C38="No corriente",PATRIMONIO!$B$24,""))</f>
        <v/>
      </c>
      <c r="T38" s="32" t="str">
        <f>IF(C38="Corriente",PATRIMONIO!$B$11,IF(C38="No corriente",PATRIMONIO!$B$25,""))</f>
        <v/>
      </c>
      <c r="U38" s="32" t="str">
        <f>IF(C38="Corriente",PATRIMONIO!$B$12,IF(C38="No corriente",PATRIMONIO!$B$26,""))</f>
        <v/>
      </c>
      <c r="V38" s="32" t="str">
        <f>IF(C38="Corriente",PATRIMONIO!$B$13,IF(C38="No corriente",PATRIMONIO!$B$27,""))</f>
        <v/>
      </c>
      <c r="W38" s="32" t="str">
        <f>IF(C38="Corriente",PATRIMONIO!$B$14,IF(C38="No corriente",PATRIMONIO!$B$28,""))</f>
        <v/>
      </c>
      <c r="X38" s="32" t="str">
        <f>IF(C38="Corriente",PATRIMONIO!$B$15,IF(C38="No corriente",PATRIMONIO!$B$29,""))</f>
        <v/>
      </c>
      <c r="Y38" s="32" t="str">
        <f>IF(C38="Corriente",PATRIMONIO!$B$16,IF(C38="No corriente",PATRIMONIO!$B$30,""))</f>
        <v/>
      </c>
      <c r="Z38" s="32" t="str">
        <f>IF(C38="Corriente",PATRIMONIO!$B$17,IF(C38="No corriente",PATRIMONIO!$B$31,""))</f>
        <v/>
      </c>
      <c r="AA38" s="45" t="str">
        <f>IF(C38="Corriente",PATRIMONIO!$B$18,IF(C38="No corriente",PATRIMONIO!$B$32,""))</f>
        <v/>
      </c>
      <c r="AB38" s="32" t="str">
        <f>IF(C38="Corriente",PATRIMONIO!$E$8,IF(C38="No corriente",PATRIMONIO!$E$17,""))</f>
        <v/>
      </c>
      <c r="AC38" s="32" t="str">
        <f>IF(C38="Corriente",PATRIMONIO!$E$9,IF(C38="No corriente",PATRIMONIO!$E$18,""))</f>
        <v/>
      </c>
      <c r="AD38" s="32" t="str">
        <f>IF(C38="Corriente",PATRIMONIO!$E$10,IF(C38="No corriente",PATRIMONIO!$E$19,""))</f>
        <v/>
      </c>
      <c r="AE38" s="32" t="str">
        <f>IF(C38="Corriente",PATRIMONIO!$E$11,IF(C38="No corriente",PATRIMONIO!$E$20,""))</f>
        <v/>
      </c>
      <c r="AF38" s="45" t="str">
        <f>IF(C38="Corriente",PATRIMONIO!$E$12,IF(C38="No corriente",PATRIMONIO!$E$21,""))</f>
        <v/>
      </c>
      <c r="AG38" s="32" t="str">
        <f>IF(C38="Corriente",PATRIMONIO!$E$13,IF(C38="No corriente",PATRIMONIO!$E$22,""))</f>
        <v/>
      </c>
      <c r="AH38" s="32" t="str">
        <f>IF(C38="Corriente","",IF(C38="No corriente",PATRIMONIO!$E$24,""))</f>
        <v/>
      </c>
      <c r="AI38" s="32"/>
    </row>
    <row r="39">
      <c r="A39" s="31"/>
      <c r="B39" s="51"/>
      <c r="C39" s="52"/>
      <c r="D39" s="52"/>
      <c r="E39" s="48"/>
      <c r="F39" s="64"/>
      <c r="H39" s="31"/>
      <c r="I39" s="31"/>
      <c r="J39" s="31"/>
      <c r="K39" s="31"/>
      <c r="L39" s="31"/>
      <c r="M39" s="31"/>
      <c r="N39" s="44" t="str">
        <f>IFERROR(IF(F39&gt;0,VLOOKUP(P39,'TASA DE CAMBIO'!A:B,2,0),""),"")</f>
        <v/>
      </c>
      <c r="O39" s="50" t="str">
        <f t="shared" si="1"/>
        <v/>
      </c>
      <c r="P39" s="45" t="str">
        <f>IF(F39&gt;0,CONCATENATE(E39,PATRIMONIO!$C$2),"")</f>
        <v/>
      </c>
      <c r="Q39" s="32" t="str">
        <f>IF(C39="Corriente",PATRIMONIO!$B$8,IF(C39="No corriente",PATRIMONIO!$B$22,""))</f>
        <v/>
      </c>
      <c r="R39" s="32" t="str">
        <f>IF(C39="Corriente",PATRIMONIO!$B$9,IF(C39="No corriente",PATRIMONIO!$B$23,""))</f>
        <v/>
      </c>
      <c r="S39" s="32" t="str">
        <f>IF(C39="Corriente",PATRIMONIO!$B$10,IF(C39="No corriente",PATRIMONIO!$B$24,""))</f>
        <v/>
      </c>
      <c r="T39" s="32" t="str">
        <f>IF(C39="Corriente",PATRIMONIO!$B$11,IF(C39="No corriente",PATRIMONIO!$B$25,""))</f>
        <v/>
      </c>
      <c r="U39" s="32" t="str">
        <f>IF(C39="Corriente",PATRIMONIO!$B$12,IF(C39="No corriente",PATRIMONIO!$B$26,""))</f>
        <v/>
      </c>
      <c r="V39" s="32" t="str">
        <f>IF(C39="Corriente",PATRIMONIO!$B$13,IF(C39="No corriente",PATRIMONIO!$B$27,""))</f>
        <v/>
      </c>
      <c r="W39" s="32" t="str">
        <f>IF(C39="Corriente",PATRIMONIO!$B$14,IF(C39="No corriente",PATRIMONIO!$B$28,""))</f>
        <v/>
      </c>
      <c r="X39" s="32" t="str">
        <f>IF(C39="Corriente",PATRIMONIO!$B$15,IF(C39="No corriente",PATRIMONIO!$B$29,""))</f>
        <v/>
      </c>
      <c r="Y39" s="32" t="str">
        <f>IF(C39="Corriente",PATRIMONIO!$B$16,IF(C39="No corriente",PATRIMONIO!$B$30,""))</f>
        <v/>
      </c>
      <c r="Z39" s="32" t="str">
        <f>IF(C39="Corriente",PATRIMONIO!$B$17,IF(C39="No corriente",PATRIMONIO!$B$31,""))</f>
        <v/>
      </c>
      <c r="AA39" s="45" t="str">
        <f>IF(C39="Corriente",PATRIMONIO!$B$18,IF(C39="No corriente",PATRIMONIO!$B$32,""))</f>
        <v/>
      </c>
      <c r="AB39" s="32" t="str">
        <f>IF(C39="Corriente",PATRIMONIO!$E$8,IF(C39="No corriente",PATRIMONIO!$E$17,""))</f>
        <v/>
      </c>
      <c r="AC39" s="32" t="str">
        <f>IF(C39="Corriente",PATRIMONIO!$E$9,IF(C39="No corriente",PATRIMONIO!$E$18,""))</f>
        <v/>
      </c>
      <c r="AD39" s="32" t="str">
        <f>IF(C39="Corriente",PATRIMONIO!$E$10,IF(C39="No corriente",PATRIMONIO!$E$19,""))</f>
        <v/>
      </c>
      <c r="AE39" s="32" t="str">
        <f>IF(C39="Corriente",PATRIMONIO!$E$11,IF(C39="No corriente",PATRIMONIO!$E$20,""))</f>
        <v/>
      </c>
      <c r="AF39" s="45" t="str">
        <f>IF(C39="Corriente",PATRIMONIO!$E$12,IF(C39="No corriente",PATRIMONIO!$E$21,""))</f>
        <v/>
      </c>
      <c r="AG39" s="32" t="str">
        <f>IF(C39="Corriente",PATRIMONIO!$E$13,IF(C39="No corriente",PATRIMONIO!$E$22,""))</f>
        <v/>
      </c>
      <c r="AH39" s="32" t="str">
        <f>IF(C39="Corriente","",IF(C39="No corriente",PATRIMONIO!$E$24,""))</f>
        <v/>
      </c>
      <c r="AI39" s="32"/>
    </row>
    <row r="40">
      <c r="A40" s="31"/>
      <c r="B40" s="51"/>
      <c r="C40" s="52"/>
      <c r="D40" s="52"/>
      <c r="E40" s="48"/>
      <c r="F40" s="64"/>
      <c r="H40" s="31"/>
      <c r="I40" s="31"/>
      <c r="J40" s="31"/>
      <c r="K40" s="31"/>
      <c r="L40" s="31"/>
      <c r="M40" s="31"/>
      <c r="N40" s="44" t="str">
        <f>IFERROR(IF(F40&gt;0,VLOOKUP(P40,'TASA DE CAMBIO'!A:B,2,0),""),"")</f>
        <v/>
      </c>
      <c r="O40" s="50" t="str">
        <f t="shared" si="1"/>
        <v/>
      </c>
      <c r="P40" s="45" t="str">
        <f>IF(F40&gt;0,CONCATENATE(E40,PATRIMONIO!$C$2),"")</f>
        <v/>
      </c>
      <c r="Q40" s="32" t="str">
        <f>IF(C40="Corriente",PATRIMONIO!$B$8,IF(C40="No corriente",PATRIMONIO!$B$22,""))</f>
        <v/>
      </c>
      <c r="R40" s="32" t="str">
        <f>IF(C40="Corriente",PATRIMONIO!$B$9,IF(C40="No corriente",PATRIMONIO!$B$23,""))</f>
        <v/>
      </c>
      <c r="S40" s="32" t="str">
        <f>IF(C40="Corriente",PATRIMONIO!$B$10,IF(C40="No corriente",PATRIMONIO!$B$24,""))</f>
        <v/>
      </c>
      <c r="T40" s="32" t="str">
        <f>IF(C40="Corriente",PATRIMONIO!$B$11,IF(C40="No corriente",PATRIMONIO!$B$25,""))</f>
        <v/>
      </c>
      <c r="U40" s="32" t="str">
        <f>IF(C40="Corriente",PATRIMONIO!$B$12,IF(C40="No corriente",PATRIMONIO!$B$26,""))</f>
        <v/>
      </c>
      <c r="V40" s="32" t="str">
        <f>IF(C40="Corriente",PATRIMONIO!$B$13,IF(C40="No corriente",PATRIMONIO!$B$27,""))</f>
        <v/>
      </c>
      <c r="W40" s="32" t="str">
        <f>IF(C40="Corriente",PATRIMONIO!$B$14,IF(C40="No corriente",PATRIMONIO!$B$28,""))</f>
        <v/>
      </c>
      <c r="X40" s="32" t="str">
        <f>IF(C40="Corriente",PATRIMONIO!$B$15,IF(C40="No corriente",PATRIMONIO!$B$29,""))</f>
        <v/>
      </c>
      <c r="Y40" s="32" t="str">
        <f>IF(C40="Corriente",PATRIMONIO!$B$16,IF(C40="No corriente",PATRIMONIO!$B$30,""))</f>
        <v/>
      </c>
      <c r="Z40" s="32" t="str">
        <f>IF(C40="Corriente",PATRIMONIO!$B$17,IF(C40="No corriente",PATRIMONIO!$B$31,""))</f>
        <v/>
      </c>
      <c r="AA40" s="45" t="str">
        <f>IF(C40="Corriente",PATRIMONIO!$B$18,IF(C40="No corriente",PATRIMONIO!$B$32,""))</f>
        <v/>
      </c>
      <c r="AB40" s="32" t="str">
        <f>IF(C40="Corriente",PATRIMONIO!$E$8,IF(C40="No corriente",PATRIMONIO!$E$17,""))</f>
        <v/>
      </c>
      <c r="AC40" s="32" t="str">
        <f>IF(C40="Corriente",PATRIMONIO!$E$9,IF(C40="No corriente",PATRIMONIO!$E$18,""))</f>
        <v/>
      </c>
      <c r="AD40" s="32" t="str">
        <f>IF(C40="Corriente",PATRIMONIO!$E$10,IF(C40="No corriente",PATRIMONIO!$E$19,""))</f>
        <v/>
      </c>
      <c r="AE40" s="32" t="str">
        <f>IF(C40="Corriente",PATRIMONIO!$E$11,IF(C40="No corriente",PATRIMONIO!$E$20,""))</f>
        <v/>
      </c>
      <c r="AF40" s="45" t="str">
        <f>IF(C40="Corriente",PATRIMONIO!$E$12,IF(C40="No corriente",PATRIMONIO!$E$21,""))</f>
        <v/>
      </c>
      <c r="AG40" s="32" t="str">
        <f>IF(C40="Corriente",PATRIMONIO!$E$13,IF(C40="No corriente",PATRIMONIO!$E$22,""))</f>
        <v/>
      </c>
      <c r="AH40" s="32" t="str">
        <f>IF(C40="Corriente","",IF(C40="No corriente",PATRIMONIO!$E$24,""))</f>
        <v/>
      </c>
      <c r="AI40" s="32"/>
    </row>
    <row r="41">
      <c r="A41" s="31"/>
      <c r="B41" s="51"/>
      <c r="C41" s="52"/>
      <c r="D41" s="52"/>
      <c r="E41" s="48"/>
      <c r="F41" s="64"/>
      <c r="H41" s="31"/>
      <c r="I41" s="31"/>
      <c r="J41" s="31"/>
      <c r="K41" s="31"/>
      <c r="L41" s="31"/>
      <c r="M41" s="31"/>
      <c r="N41" s="44" t="str">
        <f>IFERROR(IF(F41&gt;0,VLOOKUP(P41,'TASA DE CAMBIO'!A:B,2,0),""),"")</f>
        <v/>
      </c>
      <c r="O41" s="50" t="str">
        <f t="shared" si="1"/>
        <v/>
      </c>
      <c r="P41" s="45" t="str">
        <f>IF(F41&gt;0,CONCATENATE(E41,PATRIMONIO!$C$2),"")</f>
        <v/>
      </c>
      <c r="Q41" s="32" t="str">
        <f>IF(C41="Corriente",PATRIMONIO!$B$8,IF(C41="No corriente",PATRIMONIO!$B$22,""))</f>
        <v/>
      </c>
      <c r="R41" s="32" t="str">
        <f>IF(C41="Corriente",PATRIMONIO!$B$9,IF(C41="No corriente",PATRIMONIO!$B$23,""))</f>
        <v/>
      </c>
      <c r="S41" s="32" t="str">
        <f>IF(C41="Corriente",PATRIMONIO!$B$10,IF(C41="No corriente",PATRIMONIO!$B$24,""))</f>
        <v/>
      </c>
      <c r="T41" s="32" t="str">
        <f>IF(C41="Corriente",PATRIMONIO!$B$11,IF(C41="No corriente",PATRIMONIO!$B$25,""))</f>
        <v/>
      </c>
      <c r="U41" s="32" t="str">
        <f>IF(C41="Corriente",PATRIMONIO!$B$12,IF(C41="No corriente",PATRIMONIO!$B$26,""))</f>
        <v/>
      </c>
      <c r="V41" s="32" t="str">
        <f>IF(C41="Corriente",PATRIMONIO!$B$13,IF(C41="No corriente",PATRIMONIO!$B$27,""))</f>
        <v/>
      </c>
      <c r="W41" s="32" t="str">
        <f>IF(C41="Corriente",PATRIMONIO!$B$14,IF(C41="No corriente",PATRIMONIO!$B$28,""))</f>
        <v/>
      </c>
      <c r="X41" s="32" t="str">
        <f>IF(C41="Corriente",PATRIMONIO!$B$15,IF(C41="No corriente",PATRIMONIO!$B$29,""))</f>
        <v/>
      </c>
      <c r="Y41" s="32" t="str">
        <f>IF(C41="Corriente",PATRIMONIO!$B$16,IF(C41="No corriente",PATRIMONIO!$B$30,""))</f>
        <v/>
      </c>
      <c r="Z41" s="32" t="str">
        <f>IF(C41="Corriente",PATRIMONIO!$B$17,IF(C41="No corriente",PATRIMONIO!$B$31,""))</f>
        <v/>
      </c>
      <c r="AA41" s="45" t="str">
        <f>IF(C41="Corriente",PATRIMONIO!$B$18,IF(C41="No corriente",PATRIMONIO!$B$32,""))</f>
        <v/>
      </c>
      <c r="AB41" s="32" t="str">
        <f>IF(C41="Corriente",PATRIMONIO!$E$8,IF(C41="No corriente",PATRIMONIO!$E$17,""))</f>
        <v/>
      </c>
      <c r="AC41" s="32" t="str">
        <f>IF(C41="Corriente",PATRIMONIO!$E$9,IF(C41="No corriente",PATRIMONIO!$E$18,""))</f>
        <v/>
      </c>
      <c r="AD41" s="32" t="str">
        <f>IF(C41="Corriente",PATRIMONIO!$E$10,IF(C41="No corriente",PATRIMONIO!$E$19,""))</f>
        <v/>
      </c>
      <c r="AE41" s="32" t="str">
        <f>IF(C41="Corriente",PATRIMONIO!$E$11,IF(C41="No corriente",PATRIMONIO!$E$20,""))</f>
        <v/>
      </c>
      <c r="AF41" s="45" t="str">
        <f>IF(C41="Corriente",PATRIMONIO!$E$12,IF(C41="No corriente",PATRIMONIO!$E$21,""))</f>
        <v/>
      </c>
      <c r="AG41" s="32" t="str">
        <f>IF(C41="Corriente",PATRIMONIO!$E$13,IF(C41="No corriente",PATRIMONIO!$E$22,""))</f>
        <v/>
      </c>
      <c r="AH41" s="32" t="str">
        <f>IF(C41="Corriente","",IF(C41="No corriente",PATRIMONIO!$E$24,""))</f>
        <v/>
      </c>
      <c r="AI41" s="32"/>
    </row>
    <row r="42">
      <c r="A42" s="31"/>
      <c r="B42" s="51"/>
      <c r="C42" s="52"/>
      <c r="D42" s="52"/>
      <c r="E42" s="48"/>
      <c r="F42" s="64"/>
      <c r="H42" s="31"/>
      <c r="I42" s="31"/>
      <c r="J42" s="31"/>
      <c r="K42" s="31"/>
      <c r="L42" s="31"/>
      <c r="M42" s="31"/>
      <c r="N42" s="44" t="str">
        <f>IFERROR(IF(F42&gt;0,VLOOKUP(P42,'TASA DE CAMBIO'!A:B,2,0),""),"")</f>
        <v/>
      </c>
      <c r="O42" s="50" t="str">
        <f t="shared" si="1"/>
        <v/>
      </c>
      <c r="P42" s="45" t="str">
        <f>IF(F42&gt;0,CONCATENATE(E42,PATRIMONIO!$C$2),"")</f>
        <v/>
      </c>
      <c r="Q42" s="32" t="str">
        <f>IF(C42="Corriente",PATRIMONIO!$B$8,IF(C42="No corriente",PATRIMONIO!$B$22,""))</f>
        <v/>
      </c>
      <c r="R42" s="32" t="str">
        <f>IF(C42="Corriente",PATRIMONIO!$B$9,IF(C42="No corriente",PATRIMONIO!$B$23,""))</f>
        <v/>
      </c>
      <c r="S42" s="32" t="str">
        <f>IF(C42="Corriente",PATRIMONIO!$B$10,IF(C42="No corriente",PATRIMONIO!$B$24,""))</f>
        <v/>
      </c>
      <c r="T42" s="32" t="str">
        <f>IF(C42="Corriente",PATRIMONIO!$B$11,IF(C42="No corriente",PATRIMONIO!$B$25,""))</f>
        <v/>
      </c>
      <c r="U42" s="32" t="str">
        <f>IF(C42="Corriente",PATRIMONIO!$B$12,IF(C42="No corriente",PATRIMONIO!$B$26,""))</f>
        <v/>
      </c>
      <c r="V42" s="32" t="str">
        <f>IF(C42="Corriente",PATRIMONIO!$B$13,IF(C42="No corriente",PATRIMONIO!$B$27,""))</f>
        <v/>
      </c>
      <c r="W42" s="32" t="str">
        <f>IF(C42="Corriente",PATRIMONIO!$B$14,IF(C42="No corriente",PATRIMONIO!$B$28,""))</f>
        <v/>
      </c>
      <c r="X42" s="32" t="str">
        <f>IF(C42="Corriente",PATRIMONIO!$B$15,IF(C42="No corriente",PATRIMONIO!$B$29,""))</f>
        <v/>
      </c>
      <c r="Y42" s="32" t="str">
        <f>IF(C42="Corriente",PATRIMONIO!$B$16,IF(C42="No corriente",PATRIMONIO!$B$30,""))</f>
        <v/>
      </c>
      <c r="Z42" s="32" t="str">
        <f>IF(C42="Corriente",PATRIMONIO!$B$17,IF(C42="No corriente",PATRIMONIO!$B$31,""))</f>
        <v/>
      </c>
      <c r="AA42" s="45" t="str">
        <f>IF(C42="Corriente",PATRIMONIO!$B$18,IF(C42="No corriente",PATRIMONIO!$B$32,""))</f>
        <v/>
      </c>
      <c r="AB42" s="32" t="str">
        <f>IF(C42="Corriente",PATRIMONIO!$E$8,IF(C42="No corriente",PATRIMONIO!$E$17,""))</f>
        <v/>
      </c>
      <c r="AC42" s="32" t="str">
        <f>IF(C42="Corriente",PATRIMONIO!$E$9,IF(C42="No corriente",PATRIMONIO!$E$18,""))</f>
        <v/>
      </c>
      <c r="AD42" s="32" t="str">
        <f>IF(C42="Corriente",PATRIMONIO!$E$10,IF(C42="No corriente",PATRIMONIO!$E$19,""))</f>
        <v/>
      </c>
      <c r="AE42" s="32" t="str">
        <f>IF(C42="Corriente",PATRIMONIO!$E$11,IF(C42="No corriente",PATRIMONIO!$E$20,""))</f>
        <v/>
      </c>
      <c r="AF42" s="45" t="str">
        <f>IF(C42="Corriente",PATRIMONIO!$E$12,IF(C42="No corriente",PATRIMONIO!$E$21,""))</f>
        <v/>
      </c>
      <c r="AG42" s="32" t="str">
        <f>IF(C42="Corriente",PATRIMONIO!$E$13,IF(C42="No corriente",PATRIMONIO!$E$22,""))</f>
        <v/>
      </c>
      <c r="AH42" s="32" t="str">
        <f>IF(C42="Corriente","",IF(C42="No corriente",PATRIMONIO!$E$24,""))</f>
        <v/>
      </c>
      <c r="AI42" s="32"/>
    </row>
    <row r="43">
      <c r="A43" s="31"/>
      <c r="B43" s="51"/>
      <c r="C43" s="52"/>
      <c r="D43" s="52"/>
      <c r="E43" s="48"/>
      <c r="F43" s="64"/>
      <c r="H43" s="31"/>
      <c r="I43" s="31"/>
      <c r="J43" s="31"/>
      <c r="K43" s="31"/>
      <c r="L43" s="31"/>
      <c r="M43" s="31"/>
      <c r="N43" s="44" t="str">
        <f>IFERROR(IF(F43&gt;0,VLOOKUP(P43,'TASA DE CAMBIO'!A:B,2,0),""),"")</f>
        <v/>
      </c>
      <c r="O43" s="50" t="str">
        <f t="shared" si="1"/>
        <v/>
      </c>
      <c r="P43" s="45" t="str">
        <f>IF(F43&gt;0,CONCATENATE(E43,PATRIMONIO!$C$2),"")</f>
        <v/>
      </c>
      <c r="Q43" s="32" t="str">
        <f>IF(C43="Corriente",PATRIMONIO!$B$8,IF(C43="No corriente",PATRIMONIO!$B$22,""))</f>
        <v/>
      </c>
      <c r="R43" s="32" t="str">
        <f>IF(C43="Corriente",PATRIMONIO!$B$9,IF(C43="No corriente",PATRIMONIO!$B$23,""))</f>
        <v/>
      </c>
      <c r="S43" s="32" t="str">
        <f>IF(C43="Corriente",PATRIMONIO!$B$10,IF(C43="No corriente",PATRIMONIO!$B$24,""))</f>
        <v/>
      </c>
      <c r="T43" s="32" t="str">
        <f>IF(C43="Corriente",PATRIMONIO!$B$11,IF(C43="No corriente",PATRIMONIO!$B$25,""))</f>
        <v/>
      </c>
      <c r="U43" s="32" t="str">
        <f>IF(C43="Corriente",PATRIMONIO!$B$12,IF(C43="No corriente",PATRIMONIO!$B$26,""))</f>
        <v/>
      </c>
      <c r="V43" s="32" t="str">
        <f>IF(C43="Corriente",PATRIMONIO!$B$13,IF(C43="No corriente",PATRIMONIO!$B$27,""))</f>
        <v/>
      </c>
      <c r="W43" s="32" t="str">
        <f>IF(C43="Corriente",PATRIMONIO!$B$14,IF(C43="No corriente",PATRIMONIO!$B$28,""))</f>
        <v/>
      </c>
      <c r="X43" s="32" t="str">
        <f>IF(C43="Corriente",PATRIMONIO!$B$15,IF(C43="No corriente",PATRIMONIO!$B$29,""))</f>
        <v/>
      </c>
      <c r="Y43" s="32" t="str">
        <f>IF(C43="Corriente",PATRIMONIO!$B$16,IF(C43="No corriente",PATRIMONIO!$B$30,""))</f>
        <v/>
      </c>
      <c r="Z43" s="32" t="str">
        <f>IF(C43="Corriente",PATRIMONIO!$B$17,IF(C43="No corriente",PATRIMONIO!$B$31,""))</f>
        <v/>
      </c>
      <c r="AA43" s="45" t="str">
        <f>IF(C43="Corriente",PATRIMONIO!$B$18,IF(C43="No corriente",PATRIMONIO!$B$32,""))</f>
        <v/>
      </c>
      <c r="AB43" s="32" t="str">
        <f>IF(C43="Corriente",PATRIMONIO!$E$8,IF(C43="No corriente",PATRIMONIO!$E$17,""))</f>
        <v/>
      </c>
      <c r="AC43" s="32" t="str">
        <f>IF(C43="Corriente",PATRIMONIO!$E$9,IF(C43="No corriente",PATRIMONIO!$E$18,""))</f>
        <v/>
      </c>
      <c r="AD43" s="32" t="str">
        <f>IF(C43="Corriente",PATRIMONIO!$E$10,IF(C43="No corriente",PATRIMONIO!$E$19,""))</f>
        <v/>
      </c>
      <c r="AE43" s="32" t="str">
        <f>IF(C43="Corriente",PATRIMONIO!$E$11,IF(C43="No corriente",PATRIMONIO!$E$20,""))</f>
        <v/>
      </c>
      <c r="AF43" s="45" t="str">
        <f>IF(C43="Corriente",PATRIMONIO!$E$12,IF(C43="No corriente",PATRIMONIO!$E$21,""))</f>
        <v/>
      </c>
      <c r="AG43" s="32" t="str">
        <f>IF(C43="Corriente",PATRIMONIO!$E$13,IF(C43="No corriente",PATRIMONIO!$E$22,""))</f>
        <v/>
      </c>
      <c r="AH43" s="32" t="str">
        <f>IF(C43="Corriente","",IF(C43="No corriente",PATRIMONIO!$E$24,""))</f>
        <v/>
      </c>
      <c r="AI43" s="32"/>
    </row>
    <row r="44">
      <c r="A44" s="31"/>
      <c r="B44" s="51"/>
      <c r="C44" s="52"/>
      <c r="D44" s="52"/>
      <c r="E44" s="48"/>
      <c r="F44" s="64"/>
      <c r="H44" s="31"/>
      <c r="I44" s="31"/>
      <c r="J44" s="31"/>
      <c r="K44" s="31"/>
      <c r="L44" s="31"/>
      <c r="M44" s="31"/>
      <c r="N44" s="44" t="str">
        <f>IFERROR(IF(F44&gt;0,VLOOKUP(P44,'TASA DE CAMBIO'!A:B,2,0),""),"")</f>
        <v/>
      </c>
      <c r="O44" s="50" t="str">
        <f t="shared" si="1"/>
        <v/>
      </c>
      <c r="P44" s="45" t="str">
        <f>IF(F44&gt;0,CONCATENATE(E44,PATRIMONIO!$C$2),"")</f>
        <v/>
      </c>
      <c r="Q44" s="32" t="str">
        <f>IF(C44="Corriente",PATRIMONIO!$B$8,IF(C44="No corriente",PATRIMONIO!$B$22,""))</f>
        <v/>
      </c>
      <c r="R44" s="32" t="str">
        <f>IF(C44="Corriente",PATRIMONIO!$B$9,IF(C44="No corriente",PATRIMONIO!$B$23,""))</f>
        <v/>
      </c>
      <c r="S44" s="32" t="str">
        <f>IF(C44="Corriente",PATRIMONIO!$B$10,IF(C44="No corriente",PATRIMONIO!$B$24,""))</f>
        <v/>
      </c>
      <c r="T44" s="32" t="str">
        <f>IF(C44="Corriente",PATRIMONIO!$B$11,IF(C44="No corriente",PATRIMONIO!$B$25,""))</f>
        <v/>
      </c>
      <c r="U44" s="32" t="str">
        <f>IF(C44="Corriente",PATRIMONIO!$B$12,IF(C44="No corriente",PATRIMONIO!$B$26,""))</f>
        <v/>
      </c>
      <c r="V44" s="32" t="str">
        <f>IF(C44="Corriente",PATRIMONIO!$B$13,IF(C44="No corriente",PATRIMONIO!$B$27,""))</f>
        <v/>
      </c>
      <c r="W44" s="32" t="str">
        <f>IF(C44="Corriente",PATRIMONIO!$B$14,IF(C44="No corriente",PATRIMONIO!$B$28,""))</f>
        <v/>
      </c>
      <c r="X44" s="32" t="str">
        <f>IF(C44="Corriente",PATRIMONIO!$B$15,IF(C44="No corriente",PATRIMONIO!$B$29,""))</f>
        <v/>
      </c>
      <c r="Y44" s="32" t="str">
        <f>IF(C44="Corriente",PATRIMONIO!$B$16,IF(C44="No corriente",PATRIMONIO!$B$30,""))</f>
        <v/>
      </c>
      <c r="Z44" s="32" t="str">
        <f>IF(C44="Corriente",PATRIMONIO!$B$17,IF(C44="No corriente",PATRIMONIO!$B$31,""))</f>
        <v/>
      </c>
      <c r="AA44" s="45" t="str">
        <f>IF(C44="Corriente",PATRIMONIO!$B$18,IF(C44="No corriente",PATRIMONIO!$B$32,""))</f>
        <v/>
      </c>
      <c r="AB44" s="32" t="str">
        <f>IF(C44="Corriente",PATRIMONIO!$E$8,IF(C44="No corriente",PATRIMONIO!$E$17,""))</f>
        <v/>
      </c>
      <c r="AC44" s="32" t="str">
        <f>IF(C44="Corriente",PATRIMONIO!$E$9,IF(C44="No corriente",PATRIMONIO!$E$18,""))</f>
        <v/>
      </c>
      <c r="AD44" s="32" t="str">
        <f>IF(C44="Corriente",PATRIMONIO!$E$10,IF(C44="No corriente",PATRIMONIO!$E$19,""))</f>
        <v/>
      </c>
      <c r="AE44" s="32" t="str">
        <f>IF(C44="Corriente",PATRIMONIO!$E$11,IF(C44="No corriente",PATRIMONIO!$E$20,""))</f>
        <v/>
      </c>
      <c r="AF44" s="45" t="str">
        <f>IF(C44="Corriente",PATRIMONIO!$E$12,IF(C44="No corriente",PATRIMONIO!$E$21,""))</f>
        <v/>
      </c>
      <c r="AG44" s="32" t="str">
        <f>IF(C44="Corriente",PATRIMONIO!$E$13,IF(C44="No corriente",PATRIMONIO!$E$22,""))</f>
        <v/>
      </c>
      <c r="AH44" s="32" t="str">
        <f>IF(C44="Corriente","",IF(C44="No corriente",PATRIMONIO!$E$24,""))</f>
        <v/>
      </c>
      <c r="AI44" s="32"/>
    </row>
    <row r="45">
      <c r="A45" s="31"/>
      <c r="B45" s="51"/>
      <c r="C45" s="52"/>
      <c r="D45" s="52"/>
      <c r="E45" s="48"/>
      <c r="F45" s="64"/>
      <c r="H45" s="31"/>
      <c r="I45" s="31"/>
      <c r="J45" s="31"/>
      <c r="K45" s="31"/>
      <c r="L45" s="31"/>
      <c r="M45" s="31"/>
      <c r="N45" s="44" t="str">
        <f>IFERROR(IF(F45&gt;0,VLOOKUP(P45,'TASA DE CAMBIO'!A:B,2,0),""),"")</f>
        <v/>
      </c>
      <c r="O45" s="50" t="str">
        <f t="shared" si="1"/>
        <v/>
      </c>
      <c r="P45" s="45" t="str">
        <f>IF(F45&gt;0,CONCATENATE(E45,PATRIMONIO!$C$2),"")</f>
        <v/>
      </c>
      <c r="Q45" s="32" t="str">
        <f>IF(C45="Corriente",PATRIMONIO!$B$8,IF(C45="No corriente",PATRIMONIO!$B$22,""))</f>
        <v/>
      </c>
      <c r="R45" s="32" t="str">
        <f>IF(C45="Corriente",PATRIMONIO!$B$9,IF(C45="No corriente",PATRIMONIO!$B$23,""))</f>
        <v/>
      </c>
      <c r="S45" s="32" t="str">
        <f>IF(C45="Corriente",PATRIMONIO!$B$10,IF(C45="No corriente",PATRIMONIO!$B$24,""))</f>
        <v/>
      </c>
      <c r="T45" s="32" t="str">
        <f>IF(C45="Corriente",PATRIMONIO!$B$11,IF(C45="No corriente",PATRIMONIO!$B$25,""))</f>
        <v/>
      </c>
      <c r="U45" s="32" t="str">
        <f>IF(C45="Corriente",PATRIMONIO!$B$12,IF(C45="No corriente",PATRIMONIO!$B$26,""))</f>
        <v/>
      </c>
      <c r="V45" s="32" t="str">
        <f>IF(C45="Corriente",PATRIMONIO!$B$13,IF(C45="No corriente",PATRIMONIO!$B$27,""))</f>
        <v/>
      </c>
      <c r="W45" s="32" t="str">
        <f>IF(C45="Corriente",PATRIMONIO!$B$14,IF(C45="No corriente",PATRIMONIO!$B$28,""))</f>
        <v/>
      </c>
      <c r="X45" s="32" t="str">
        <f>IF(C45="Corriente",PATRIMONIO!$B$15,IF(C45="No corriente",PATRIMONIO!$B$29,""))</f>
        <v/>
      </c>
      <c r="Y45" s="32" t="str">
        <f>IF(C45="Corriente",PATRIMONIO!$B$16,IF(C45="No corriente",PATRIMONIO!$B$30,""))</f>
        <v/>
      </c>
      <c r="Z45" s="32" t="str">
        <f>IF(C45="Corriente",PATRIMONIO!$B$17,IF(C45="No corriente",PATRIMONIO!$B$31,""))</f>
        <v/>
      </c>
      <c r="AA45" s="45" t="str">
        <f>IF(C45="Corriente",PATRIMONIO!$B$18,IF(C45="No corriente",PATRIMONIO!$B$32,""))</f>
        <v/>
      </c>
      <c r="AB45" s="32" t="str">
        <f>IF(C45="Corriente",PATRIMONIO!$E$8,IF(C45="No corriente",PATRIMONIO!$E$17,""))</f>
        <v/>
      </c>
      <c r="AC45" s="32" t="str">
        <f>IF(C45="Corriente",PATRIMONIO!$E$9,IF(C45="No corriente",PATRIMONIO!$E$18,""))</f>
        <v/>
      </c>
      <c r="AD45" s="32" t="str">
        <f>IF(C45="Corriente",PATRIMONIO!$E$10,IF(C45="No corriente",PATRIMONIO!$E$19,""))</f>
        <v/>
      </c>
      <c r="AE45" s="32" t="str">
        <f>IF(C45="Corriente",PATRIMONIO!$E$11,IF(C45="No corriente",PATRIMONIO!$E$20,""))</f>
        <v/>
      </c>
      <c r="AF45" s="45" t="str">
        <f>IF(C45="Corriente",PATRIMONIO!$E$12,IF(C45="No corriente",PATRIMONIO!$E$21,""))</f>
        <v/>
      </c>
      <c r="AG45" s="32" t="str">
        <f>IF(C45="Corriente",PATRIMONIO!$E$13,IF(C45="No corriente",PATRIMONIO!$E$22,""))</f>
        <v/>
      </c>
      <c r="AH45" s="32" t="str">
        <f>IF(C45="Corriente","",IF(C45="No corriente",PATRIMONIO!$E$24,""))</f>
        <v/>
      </c>
      <c r="AI45" s="32"/>
    </row>
    <row r="46">
      <c r="A46" s="31"/>
      <c r="B46" s="51"/>
      <c r="C46" s="52"/>
      <c r="D46" s="52"/>
      <c r="E46" s="48"/>
      <c r="F46" s="64"/>
      <c r="H46" s="31"/>
      <c r="I46" s="31"/>
      <c r="J46" s="31"/>
      <c r="K46" s="31"/>
      <c r="L46" s="31"/>
      <c r="M46" s="31"/>
      <c r="N46" s="44" t="str">
        <f>IFERROR(IF(F46&gt;0,VLOOKUP(P46,'TASA DE CAMBIO'!A:B,2,0),""),"")</f>
        <v/>
      </c>
      <c r="O46" s="50" t="str">
        <f t="shared" si="1"/>
        <v/>
      </c>
      <c r="P46" s="45" t="str">
        <f>IF(F46&gt;0,CONCATENATE(E46,PATRIMONIO!$C$2),"")</f>
        <v/>
      </c>
      <c r="Q46" s="32" t="str">
        <f>IF(C46="Corriente",PATRIMONIO!$B$8,IF(C46="No corriente",PATRIMONIO!$B$22,""))</f>
        <v/>
      </c>
      <c r="R46" s="32" t="str">
        <f>IF(C46="Corriente",PATRIMONIO!$B$9,IF(C46="No corriente",PATRIMONIO!$B$23,""))</f>
        <v/>
      </c>
      <c r="S46" s="32" t="str">
        <f>IF(C46="Corriente",PATRIMONIO!$B$10,IF(C46="No corriente",PATRIMONIO!$B$24,""))</f>
        <v/>
      </c>
      <c r="T46" s="32" t="str">
        <f>IF(C46="Corriente",PATRIMONIO!$B$11,IF(C46="No corriente",PATRIMONIO!$B$25,""))</f>
        <v/>
      </c>
      <c r="U46" s="32" t="str">
        <f>IF(C46="Corriente",PATRIMONIO!$B$12,IF(C46="No corriente",PATRIMONIO!$B$26,""))</f>
        <v/>
      </c>
      <c r="V46" s="32" t="str">
        <f>IF(C46="Corriente",PATRIMONIO!$B$13,IF(C46="No corriente",PATRIMONIO!$B$27,""))</f>
        <v/>
      </c>
      <c r="W46" s="32" t="str">
        <f>IF(C46="Corriente",PATRIMONIO!$B$14,IF(C46="No corriente",PATRIMONIO!$B$28,""))</f>
        <v/>
      </c>
      <c r="X46" s="32" t="str">
        <f>IF(C46="Corriente",PATRIMONIO!$B$15,IF(C46="No corriente",PATRIMONIO!$B$29,""))</f>
        <v/>
      </c>
      <c r="Y46" s="32" t="str">
        <f>IF(C46="Corriente",PATRIMONIO!$B$16,IF(C46="No corriente",PATRIMONIO!$B$30,""))</f>
        <v/>
      </c>
      <c r="Z46" s="32" t="str">
        <f>IF(C46="Corriente",PATRIMONIO!$B$17,IF(C46="No corriente",PATRIMONIO!$B$31,""))</f>
        <v/>
      </c>
      <c r="AA46" s="45" t="str">
        <f>IF(C46="Corriente",PATRIMONIO!$B$18,IF(C46="No corriente",PATRIMONIO!$B$32,""))</f>
        <v/>
      </c>
      <c r="AB46" s="32" t="str">
        <f>IF(C46="Corriente",PATRIMONIO!$E$8,IF(C46="No corriente",PATRIMONIO!$E$17,""))</f>
        <v/>
      </c>
      <c r="AC46" s="32" t="str">
        <f>IF(C46="Corriente",PATRIMONIO!$E$9,IF(C46="No corriente",PATRIMONIO!$E$18,""))</f>
        <v/>
      </c>
      <c r="AD46" s="32" t="str">
        <f>IF(C46="Corriente",PATRIMONIO!$E$10,IF(C46="No corriente",PATRIMONIO!$E$19,""))</f>
        <v/>
      </c>
      <c r="AE46" s="32" t="str">
        <f>IF(C46="Corriente",PATRIMONIO!$E$11,IF(C46="No corriente",PATRIMONIO!$E$20,""))</f>
        <v/>
      </c>
      <c r="AF46" s="45" t="str">
        <f>IF(C46="Corriente",PATRIMONIO!$E$12,IF(C46="No corriente",PATRIMONIO!$E$21,""))</f>
        <v/>
      </c>
      <c r="AG46" s="32" t="str">
        <f>IF(C46="Corriente",PATRIMONIO!$E$13,IF(C46="No corriente",PATRIMONIO!$E$22,""))</f>
        <v/>
      </c>
      <c r="AH46" s="32" t="str">
        <f>IF(C46="Corriente","",IF(C46="No corriente",PATRIMONIO!$E$24,""))</f>
        <v/>
      </c>
      <c r="AI46" s="32"/>
    </row>
    <row r="47">
      <c r="A47" s="31"/>
      <c r="B47" s="51"/>
      <c r="C47" s="52"/>
      <c r="D47" s="52"/>
      <c r="E47" s="48"/>
      <c r="F47" s="64"/>
      <c r="H47" s="31"/>
      <c r="I47" s="31"/>
      <c r="J47" s="31"/>
      <c r="K47" s="31"/>
      <c r="L47" s="31"/>
      <c r="M47" s="31"/>
      <c r="N47" s="44" t="str">
        <f>IFERROR(IF(F47&gt;0,VLOOKUP(P47,'TASA DE CAMBIO'!A:B,2,0),""),"")</f>
        <v/>
      </c>
      <c r="O47" s="50" t="str">
        <f t="shared" si="1"/>
        <v/>
      </c>
      <c r="P47" s="45" t="str">
        <f>IF(F47&gt;0,CONCATENATE(E47,PATRIMONIO!$C$2),"")</f>
        <v/>
      </c>
      <c r="Q47" s="32" t="str">
        <f>IF(C47="Corriente",PATRIMONIO!$B$8,IF(C47="No corriente",PATRIMONIO!$B$22,""))</f>
        <v/>
      </c>
      <c r="R47" s="32" t="str">
        <f>IF(C47="Corriente",PATRIMONIO!$B$9,IF(C47="No corriente",PATRIMONIO!$B$23,""))</f>
        <v/>
      </c>
      <c r="S47" s="32" t="str">
        <f>IF(C47="Corriente",PATRIMONIO!$B$10,IF(C47="No corriente",PATRIMONIO!$B$24,""))</f>
        <v/>
      </c>
      <c r="T47" s="32" t="str">
        <f>IF(C47="Corriente",PATRIMONIO!$B$11,IF(C47="No corriente",PATRIMONIO!$B$25,""))</f>
        <v/>
      </c>
      <c r="U47" s="32" t="str">
        <f>IF(C47="Corriente",PATRIMONIO!$B$12,IF(C47="No corriente",PATRIMONIO!$B$26,""))</f>
        <v/>
      </c>
      <c r="V47" s="32" t="str">
        <f>IF(C47="Corriente",PATRIMONIO!$B$13,IF(C47="No corriente",PATRIMONIO!$B$27,""))</f>
        <v/>
      </c>
      <c r="W47" s="32" t="str">
        <f>IF(C47="Corriente",PATRIMONIO!$B$14,IF(C47="No corriente",PATRIMONIO!$B$28,""))</f>
        <v/>
      </c>
      <c r="X47" s="32" t="str">
        <f>IF(C47="Corriente",PATRIMONIO!$B$15,IF(C47="No corriente",PATRIMONIO!$B$29,""))</f>
        <v/>
      </c>
      <c r="Y47" s="32" t="str">
        <f>IF(C47="Corriente",PATRIMONIO!$B$16,IF(C47="No corriente",PATRIMONIO!$B$30,""))</f>
        <v/>
      </c>
      <c r="Z47" s="32" t="str">
        <f>IF(C47="Corriente",PATRIMONIO!$B$17,IF(C47="No corriente",PATRIMONIO!$B$31,""))</f>
        <v/>
      </c>
      <c r="AA47" s="45" t="str">
        <f>IF(C47="Corriente",PATRIMONIO!$B$18,IF(C47="No corriente",PATRIMONIO!$B$32,""))</f>
        <v/>
      </c>
      <c r="AB47" s="32" t="str">
        <f>IF(C47="Corriente",PATRIMONIO!$E$8,IF(C47="No corriente",PATRIMONIO!$E$17,""))</f>
        <v/>
      </c>
      <c r="AC47" s="32" t="str">
        <f>IF(C47="Corriente",PATRIMONIO!$E$9,IF(C47="No corriente",PATRIMONIO!$E$18,""))</f>
        <v/>
      </c>
      <c r="AD47" s="32" t="str">
        <f>IF(C47="Corriente",PATRIMONIO!$E$10,IF(C47="No corriente",PATRIMONIO!$E$19,""))</f>
        <v/>
      </c>
      <c r="AE47" s="32" t="str">
        <f>IF(C47="Corriente",PATRIMONIO!$E$11,IF(C47="No corriente",PATRIMONIO!$E$20,""))</f>
        <v/>
      </c>
      <c r="AF47" s="45" t="str">
        <f>IF(C47="Corriente",PATRIMONIO!$E$12,IF(C47="No corriente",PATRIMONIO!$E$21,""))</f>
        <v/>
      </c>
      <c r="AG47" s="32" t="str">
        <f>IF(C47="Corriente",PATRIMONIO!$E$13,IF(C47="No corriente",PATRIMONIO!$E$22,""))</f>
        <v/>
      </c>
      <c r="AH47" s="32" t="str">
        <f>IF(C47="Corriente","",IF(C47="No corriente",PATRIMONIO!$E$24,""))</f>
        <v/>
      </c>
      <c r="AI47" s="32"/>
    </row>
    <row r="48">
      <c r="A48" s="31"/>
      <c r="B48" s="51"/>
      <c r="C48" s="52"/>
      <c r="D48" s="52"/>
      <c r="E48" s="48"/>
      <c r="F48" s="64"/>
      <c r="H48" s="31"/>
      <c r="I48" s="31"/>
      <c r="J48" s="31"/>
      <c r="K48" s="31"/>
      <c r="L48" s="31"/>
      <c r="M48" s="31"/>
      <c r="N48" s="44" t="str">
        <f>IFERROR(IF(F48&gt;0,VLOOKUP(P48,'TASA DE CAMBIO'!A:B,2,0),""),"")</f>
        <v/>
      </c>
      <c r="O48" s="50" t="str">
        <f t="shared" si="1"/>
        <v/>
      </c>
      <c r="P48" s="45" t="str">
        <f>IF(F48&gt;0,CONCATENATE(E48,PATRIMONIO!$C$2),"")</f>
        <v/>
      </c>
      <c r="Q48" s="32" t="str">
        <f>IF(C48="Corriente",PATRIMONIO!$B$8,IF(C48="No corriente",PATRIMONIO!$B$22,""))</f>
        <v/>
      </c>
      <c r="R48" s="32" t="str">
        <f>IF(C48="Corriente",PATRIMONIO!$B$9,IF(C48="No corriente",PATRIMONIO!$B$23,""))</f>
        <v/>
      </c>
      <c r="S48" s="32" t="str">
        <f>IF(C48="Corriente",PATRIMONIO!$B$10,IF(C48="No corriente",PATRIMONIO!$B$24,""))</f>
        <v/>
      </c>
      <c r="T48" s="32" t="str">
        <f>IF(C48="Corriente",PATRIMONIO!$B$11,IF(C48="No corriente",PATRIMONIO!$B$25,""))</f>
        <v/>
      </c>
      <c r="U48" s="32" t="str">
        <f>IF(C48="Corriente",PATRIMONIO!$B$12,IF(C48="No corriente",PATRIMONIO!$B$26,""))</f>
        <v/>
      </c>
      <c r="V48" s="32" t="str">
        <f>IF(C48="Corriente",PATRIMONIO!$B$13,IF(C48="No corriente",PATRIMONIO!$B$27,""))</f>
        <v/>
      </c>
      <c r="W48" s="32" t="str">
        <f>IF(C48="Corriente",PATRIMONIO!$B$14,IF(C48="No corriente",PATRIMONIO!$B$28,""))</f>
        <v/>
      </c>
      <c r="X48" s="32" t="str">
        <f>IF(C48="Corriente",PATRIMONIO!$B$15,IF(C48="No corriente",PATRIMONIO!$B$29,""))</f>
        <v/>
      </c>
      <c r="Y48" s="32" t="str">
        <f>IF(C48="Corriente",PATRIMONIO!$B$16,IF(C48="No corriente",PATRIMONIO!$B$30,""))</f>
        <v/>
      </c>
      <c r="Z48" s="32" t="str">
        <f>IF(C48="Corriente",PATRIMONIO!$B$17,IF(C48="No corriente",PATRIMONIO!$B$31,""))</f>
        <v/>
      </c>
      <c r="AA48" s="45" t="str">
        <f>IF(C48="Corriente",PATRIMONIO!$B$18,IF(C48="No corriente",PATRIMONIO!$B$32,""))</f>
        <v/>
      </c>
      <c r="AB48" s="32" t="str">
        <f>IF(C48="Corriente",PATRIMONIO!$E$8,IF(C48="No corriente",PATRIMONIO!$E$17,""))</f>
        <v/>
      </c>
      <c r="AC48" s="32" t="str">
        <f>IF(C48="Corriente",PATRIMONIO!$E$9,IF(C48="No corriente",PATRIMONIO!$E$18,""))</f>
        <v/>
      </c>
      <c r="AD48" s="32" t="str">
        <f>IF(C48="Corriente",PATRIMONIO!$E$10,IF(C48="No corriente",PATRIMONIO!$E$19,""))</f>
        <v/>
      </c>
      <c r="AE48" s="32" t="str">
        <f>IF(C48="Corriente",PATRIMONIO!$E$11,IF(C48="No corriente",PATRIMONIO!$E$20,""))</f>
        <v/>
      </c>
      <c r="AF48" s="45" t="str">
        <f>IF(C48="Corriente",PATRIMONIO!$E$12,IF(C48="No corriente",PATRIMONIO!$E$21,""))</f>
        <v/>
      </c>
      <c r="AG48" s="32" t="str">
        <f>IF(C48="Corriente",PATRIMONIO!$E$13,IF(C48="No corriente",PATRIMONIO!$E$22,""))</f>
        <v/>
      </c>
      <c r="AH48" s="32" t="str">
        <f>IF(C48="Corriente","",IF(C48="No corriente",PATRIMONIO!$E$24,""))</f>
        <v/>
      </c>
      <c r="AI48" s="32"/>
    </row>
    <row r="49">
      <c r="A49" s="31"/>
      <c r="B49" s="51"/>
      <c r="C49" s="52"/>
      <c r="D49" s="52"/>
      <c r="E49" s="48"/>
      <c r="F49" s="64"/>
      <c r="H49" s="31"/>
      <c r="I49" s="31"/>
      <c r="J49" s="31"/>
      <c r="K49" s="31"/>
      <c r="L49" s="31"/>
      <c r="M49" s="31"/>
      <c r="N49" s="44" t="str">
        <f>IFERROR(IF(F49&gt;0,VLOOKUP(P49,'TASA DE CAMBIO'!A:B,2,0),""),"")</f>
        <v/>
      </c>
      <c r="O49" s="50" t="str">
        <f t="shared" si="1"/>
        <v/>
      </c>
      <c r="P49" s="45" t="str">
        <f>IF(F49&gt;0,CONCATENATE(E49,PATRIMONIO!$C$2),"")</f>
        <v/>
      </c>
      <c r="Q49" s="32" t="str">
        <f>IF(C49="Corriente",PATRIMONIO!$B$8,IF(C49="No corriente",PATRIMONIO!$B$22,""))</f>
        <v/>
      </c>
      <c r="R49" s="32" t="str">
        <f>IF(C49="Corriente",PATRIMONIO!$B$9,IF(C49="No corriente",PATRIMONIO!$B$23,""))</f>
        <v/>
      </c>
      <c r="S49" s="32" t="str">
        <f>IF(C49="Corriente",PATRIMONIO!$B$10,IF(C49="No corriente",PATRIMONIO!$B$24,""))</f>
        <v/>
      </c>
      <c r="T49" s="32" t="str">
        <f>IF(C49="Corriente",PATRIMONIO!$B$11,IF(C49="No corriente",PATRIMONIO!$B$25,""))</f>
        <v/>
      </c>
      <c r="U49" s="32" t="str">
        <f>IF(C49="Corriente",PATRIMONIO!$B$12,IF(C49="No corriente",PATRIMONIO!$B$26,""))</f>
        <v/>
      </c>
      <c r="V49" s="32" t="str">
        <f>IF(C49="Corriente",PATRIMONIO!$B$13,IF(C49="No corriente",PATRIMONIO!$B$27,""))</f>
        <v/>
      </c>
      <c r="W49" s="32" t="str">
        <f>IF(C49="Corriente",PATRIMONIO!$B$14,IF(C49="No corriente",PATRIMONIO!$B$28,""))</f>
        <v/>
      </c>
      <c r="X49" s="32" t="str">
        <f>IF(C49="Corriente",PATRIMONIO!$B$15,IF(C49="No corriente",PATRIMONIO!$B$29,""))</f>
        <v/>
      </c>
      <c r="Y49" s="32" t="str">
        <f>IF(C49="Corriente",PATRIMONIO!$B$16,IF(C49="No corriente",PATRIMONIO!$B$30,""))</f>
        <v/>
      </c>
      <c r="Z49" s="32" t="str">
        <f>IF(C49="Corriente",PATRIMONIO!$B$17,IF(C49="No corriente",PATRIMONIO!$B$31,""))</f>
        <v/>
      </c>
      <c r="AA49" s="45" t="str">
        <f>IF(C49="Corriente",PATRIMONIO!$B$18,IF(C49="No corriente",PATRIMONIO!$B$32,""))</f>
        <v/>
      </c>
      <c r="AB49" s="32" t="str">
        <f>IF(C49="Corriente",PATRIMONIO!$E$8,IF(C49="No corriente",PATRIMONIO!$E$17,""))</f>
        <v/>
      </c>
      <c r="AC49" s="32" t="str">
        <f>IF(C49="Corriente",PATRIMONIO!$E$9,IF(C49="No corriente",PATRIMONIO!$E$18,""))</f>
        <v/>
      </c>
      <c r="AD49" s="32" t="str">
        <f>IF(C49="Corriente",PATRIMONIO!$E$10,IF(C49="No corriente",PATRIMONIO!$E$19,""))</f>
        <v/>
      </c>
      <c r="AE49" s="32" t="str">
        <f>IF(C49="Corriente",PATRIMONIO!$E$11,IF(C49="No corriente",PATRIMONIO!$E$20,""))</f>
        <v/>
      </c>
      <c r="AF49" s="45" t="str">
        <f>IF(C49="Corriente",PATRIMONIO!$E$12,IF(C49="No corriente",PATRIMONIO!$E$21,""))</f>
        <v/>
      </c>
      <c r="AG49" s="32" t="str">
        <f>IF(C49="Corriente",PATRIMONIO!$E$13,IF(C49="No corriente",PATRIMONIO!$E$22,""))</f>
        <v/>
      </c>
      <c r="AH49" s="32" t="str">
        <f>IF(C49="Corriente","",IF(C49="No corriente",PATRIMONIO!$E$24,""))</f>
        <v/>
      </c>
      <c r="AI49" s="32"/>
    </row>
    <row r="50">
      <c r="A50" s="31"/>
      <c r="B50" s="54"/>
      <c r="C50" s="55"/>
      <c r="D50" s="55"/>
      <c r="E50" s="56"/>
      <c r="F50" s="65"/>
      <c r="H50" s="31"/>
      <c r="I50" s="31"/>
      <c r="J50" s="31"/>
      <c r="K50" s="31"/>
      <c r="L50" s="31"/>
      <c r="M50" s="31"/>
      <c r="N50" s="44" t="str">
        <f>IFERROR(IF(F50&gt;0,VLOOKUP(P50,'TASA DE CAMBIO'!A:B,2,0),""),"")</f>
        <v/>
      </c>
      <c r="O50" s="50" t="str">
        <f t="shared" si="1"/>
        <v/>
      </c>
      <c r="P50" s="45" t="str">
        <f>IF(F50&gt;0,CONCATENATE(E50,PATRIMONIO!$C$2),"")</f>
        <v/>
      </c>
      <c r="Q50" s="32" t="str">
        <f>IF(C50="Corriente",PATRIMONIO!$B$8,IF(C50="No corriente",PATRIMONIO!$B$22,""))</f>
        <v/>
      </c>
      <c r="R50" s="32" t="str">
        <f>IF(C50="Corriente",PATRIMONIO!$B$9,IF(C50="No corriente",PATRIMONIO!$B$23,""))</f>
        <v/>
      </c>
      <c r="S50" s="32" t="str">
        <f>IF(C50="Corriente",PATRIMONIO!$B$10,IF(C50="No corriente",PATRIMONIO!$B$24,""))</f>
        <v/>
      </c>
      <c r="T50" s="32" t="str">
        <f>IF(C50="Corriente",PATRIMONIO!$B$11,IF(C50="No corriente",PATRIMONIO!$B$25,""))</f>
        <v/>
      </c>
      <c r="U50" s="32" t="str">
        <f>IF(C50="Corriente",PATRIMONIO!$B$12,IF(C50="No corriente",PATRIMONIO!$B$26,""))</f>
        <v/>
      </c>
      <c r="V50" s="32" t="str">
        <f>IF(C50="Corriente",PATRIMONIO!$B$13,IF(C50="No corriente",PATRIMONIO!$B$27,""))</f>
        <v/>
      </c>
      <c r="W50" s="32" t="str">
        <f>IF(C50="Corriente",PATRIMONIO!$B$14,IF(C50="No corriente",PATRIMONIO!$B$28,""))</f>
        <v/>
      </c>
      <c r="X50" s="32" t="str">
        <f>IF(C50="Corriente",PATRIMONIO!$B$15,IF(C50="No corriente",PATRIMONIO!$B$29,""))</f>
        <v/>
      </c>
      <c r="Y50" s="32" t="str">
        <f>IF(C50="Corriente",PATRIMONIO!$B$16,IF(C50="No corriente",PATRIMONIO!$B$30,""))</f>
        <v/>
      </c>
      <c r="Z50" s="32" t="str">
        <f>IF(C50="Corriente",PATRIMONIO!$B$17,IF(C50="No corriente",PATRIMONIO!$B$31,""))</f>
        <v/>
      </c>
      <c r="AA50" s="45" t="str">
        <f>IF(C50="Corriente",PATRIMONIO!$B$18,IF(C50="No corriente",PATRIMONIO!$B$32,""))</f>
        <v/>
      </c>
      <c r="AB50" s="32" t="str">
        <f>IF(C50="Corriente",PATRIMONIO!$E$8,IF(C50="No corriente",PATRIMONIO!$E$17,""))</f>
        <v/>
      </c>
      <c r="AC50" s="32" t="str">
        <f>IF(C50="Corriente",PATRIMONIO!$E$9,IF(C50="No corriente",PATRIMONIO!$E$18,""))</f>
        <v/>
      </c>
      <c r="AD50" s="32" t="str">
        <f>IF(C50="Corriente",PATRIMONIO!$E$10,IF(C50="No corriente",PATRIMONIO!$E$19,""))</f>
        <v/>
      </c>
      <c r="AE50" s="32" t="str">
        <f>IF(C50="Corriente",PATRIMONIO!$E$11,IF(C50="No corriente",PATRIMONIO!$E$20,""))</f>
        <v/>
      </c>
      <c r="AF50" s="45" t="str">
        <f>IF(C50="Corriente",PATRIMONIO!$E$12,IF(C50="No corriente",PATRIMONIO!$E$21,""))</f>
        <v/>
      </c>
      <c r="AG50" s="32" t="str">
        <f>IF(C50="Corriente",PATRIMONIO!$E$13,IF(C50="No corriente",PATRIMONIO!$E$22,""))</f>
        <v/>
      </c>
      <c r="AH50" s="32" t="str">
        <f>IF(C50="Corriente","",IF(C50="No corriente",PATRIMONIO!$E$24,""))</f>
        <v/>
      </c>
      <c r="AI50" s="32"/>
    </row>
    <row r="5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</row>
    <row r="5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</row>
    <row r="53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</row>
    <row r="54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</row>
    <row r="5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</row>
    <row r="56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</row>
    <row r="57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</row>
    <row r="58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</row>
    <row r="59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</row>
    <row r="60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</row>
    <row r="6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</row>
    <row r="62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</row>
    <row r="63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</row>
    <row r="64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</row>
    <row r="6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</row>
    <row r="66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</row>
    <row r="67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</row>
    <row r="68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</row>
    <row r="69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</row>
    <row r="70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</row>
    <row r="71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</row>
    <row r="7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</row>
    <row r="73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</row>
    <row r="74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</row>
    <row r="7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</row>
    <row r="76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</row>
    <row r="77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</row>
    <row r="78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</row>
    <row r="79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</row>
    <row r="80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</row>
    <row r="8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</row>
    <row r="8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</row>
    <row r="83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</row>
    <row r="84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</row>
    <row r="8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</row>
    <row r="86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</row>
    <row r="87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</row>
    <row r="88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</row>
    <row r="89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</row>
    <row r="90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</row>
    <row r="9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</row>
    <row r="9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</row>
    <row r="93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</row>
    <row r="94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</row>
    <row r="9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</row>
    <row r="96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</row>
    <row r="97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</row>
    <row r="98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</row>
    <row r="99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</row>
    <row r="100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</row>
    <row r="101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</row>
    <row r="10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</row>
    <row r="103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</row>
    <row r="104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</row>
    <row r="10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</row>
    <row r="106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</row>
    <row r="107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</row>
    <row r="108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</row>
    <row r="109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</row>
    <row r="110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</row>
    <row r="111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</row>
    <row r="112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</row>
    <row r="113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</row>
    <row r="114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</row>
    <row r="11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</row>
    <row r="116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</row>
    <row r="117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</row>
    <row r="118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</row>
    <row r="119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</row>
    <row r="120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</row>
    <row r="12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</row>
    <row r="122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</row>
    <row r="123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</row>
    <row r="124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</row>
    <row r="1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</row>
    <row r="126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</row>
    <row r="127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</row>
    <row r="128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</row>
    <row r="129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</row>
    <row r="130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</row>
    <row r="131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</row>
    <row r="132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</row>
    <row r="133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</row>
    <row r="134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</row>
    <row r="13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</row>
    <row r="136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</row>
    <row r="137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</row>
    <row r="138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</row>
    <row r="139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</row>
    <row r="140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</row>
    <row r="141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</row>
    <row r="142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</row>
    <row r="143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</row>
    <row r="144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</row>
    <row r="14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</row>
    <row r="146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</row>
    <row r="147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</row>
    <row r="148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</row>
    <row r="149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</row>
    <row r="150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</row>
    <row r="15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</row>
    <row r="152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</row>
    <row r="153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</row>
    <row r="154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</row>
    <row r="15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</row>
    <row r="156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</row>
    <row r="157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</row>
    <row r="158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</row>
    <row r="159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</row>
    <row r="160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</row>
    <row r="16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</row>
    <row r="162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</row>
    <row r="163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</row>
    <row r="164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</row>
    <row r="16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</row>
    <row r="166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</row>
    <row r="167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</row>
    <row r="168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</row>
    <row r="169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</row>
    <row r="170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</row>
    <row r="171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</row>
    <row r="172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</row>
    <row r="173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</row>
    <row r="174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</row>
    <row r="17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</row>
    <row r="176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</row>
    <row r="177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</row>
    <row r="178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</row>
    <row r="179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</row>
    <row r="180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</row>
    <row r="181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</row>
    <row r="182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</row>
    <row r="183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</row>
    <row r="184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</row>
    <row r="18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</row>
    <row r="186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</row>
    <row r="187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</row>
    <row r="188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</row>
    <row r="189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</row>
    <row r="190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</row>
    <row r="191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</row>
    <row r="192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</row>
    <row r="193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</row>
    <row r="194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</row>
    <row r="19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</row>
    <row r="196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</row>
    <row r="197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</row>
    <row r="198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</row>
    <row r="199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</row>
    <row r="200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</row>
    <row r="201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</row>
    <row r="202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</row>
    <row r="203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</row>
    <row r="204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</row>
    <row r="20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</row>
    <row r="206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</row>
    <row r="207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</row>
    <row r="208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</row>
    <row r="209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</row>
    <row r="210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</row>
    <row r="211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</row>
    <row r="212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</row>
    <row r="213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</row>
    <row r="214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</row>
    <row r="21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</row>
    <row r="216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</row>
    <row r="217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</row>
    <row r="218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</row>
    <row r="219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</row>
    <row r="220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</row>
    <row r="221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</row>
    <row r="222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</row>
    <row r="223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</row>
    <row r="224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</row>
    <row r="2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</row>
    <row r="226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</row>
    <row r="227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</row>
    <row r="228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</row>
    <row r="229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</row>
    <row r="230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</row>
    <row r="231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</row>
    <row r="232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</row>
    <row r="233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</row>
    <row r="234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</row>
    <row r="23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</row>
    <row r="236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</row>
    <row r="237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</row>
    <row r="238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</row>
    <row r="239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</row>
    <row r="240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</row>
    <row r="241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</row>
    <row r="24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</row>
    <row r="243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</row>
    <row r="244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</row>
    <row r="24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</row>
    <row r="246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</row>
    <row r="247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</row>
    <row r="248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</row>
    <row r="249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</row>
    <row r="250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</row>
    <row r="251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</row>
    <row r="252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</row>
    <row r="253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</row>
    <row r="254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</row>
    <row r="25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</row>
    <row r="256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</row>
    <row r="257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</row>
    <row r="258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</row>
    <row r="259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</row>
    <row r="260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</row>
    <row r="261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</row>
    <row r="262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</row>
    <row r="263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</row>
    <row r="264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</row>
    <row r="26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</row>
    <row r="266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</row>
    <row r="267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</row>
    <row r="268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</row>
    <row r="269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</row>
    <row r="270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</row>
    <row r="271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</row>
    <row r="272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</row>
    <row r="273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</row>
    <row r="274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</row>
    <row r="27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</row>
    <row r="276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</row>
    <row r="277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</row>
    <row r="278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</row>
    <row r="279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</row>
    <row r="280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</row>
    <row r="28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</row>
    <row r="282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</row>
    <row r="283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</row>
    <row r="284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</row>
    <row r="28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</row>
    <row r="286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</row>
    <row r="287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</row>
    <row r="288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</row>
    <row r="289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</row>
    <row r="290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</row>
    <row r="29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</row>
    <row r="292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</row>
    <row r="293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</row>
    <row r="294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</row>
    <row r="29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</row>
    <row r="296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</row>
    <row r="297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</row>
    <row r="298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</row>
    <row r="299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</row>
    <row r="300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</row>
    <row r="30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</row>
    <row r="302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</row>
    <row r="303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</row>
    <row r="304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</row>
    <row r="30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</row>
    <row r="306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</row>
    <row r="307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</row>
    <row r="308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</row>
    <row r="309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</row>
    <row r="310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</row>
    <row r="31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</row>
    <row r="312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</row>
    <row r="313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</row>
    <row r="314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</row>
    <row r="31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</row>
    <row r="316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</row>
    <row r="317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</row>
    <row r="318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</row>
    <row r="319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</row>
    <row r="320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</row>
    <row r="32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</row>
    <row r="322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</row>
    <row r="323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</row>
    <row r="324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</row>
    <row r="3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</row>
    <row r="326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</row>
    <row r="327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</row>
    <row r="328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</row>
    <row r="329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</row>
    <row r="330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</row>
    <row r="33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</row>
    <row r="332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</row>
    <row r="333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</row>
    <row r="334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</row>
    <row r="33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</row>
    <row r="336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</row>
    <row r="337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</row>
    <row r="338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</row>
    <row r="339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</row>
    <row r="340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</row>
    <row r="34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</row>
    <row r="342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</row>
    <row r="343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</row>
    <row r="344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</row>
    <row r="34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</row>
    <row r="346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</row>
    <row r="347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</row>
    <row r="348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</row>
    <row r="349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</row>
    <row r="350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</row>
    <row r="35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</row>
    <row r="352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</row>
    <row r="353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</row>
    <row r="354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</row>
    <row r="35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</row>
    <row r="356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</row>
    <row r="357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</row>
    <row r="358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</row>
    <row r="359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</row>
    <row r="360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</row>
    <row r="36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</row>
    <row r="362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</row>
    <row r="363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</row>
    <row r="364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</row>
    <row r="36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</row>
    <row r="366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</row>
    <row r="367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</row>
    <row r="368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</row>
    <row r="369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</row>
    <row r="370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</row>
    <row r="37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</row>
    <row r="372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</row>
    <row r="373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</row>
    <row r="374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</row>
    <row r="37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</row>
    <row r="376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</row>
    <row r="377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</row>
    <row r="378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</row>
    <row r="379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</row>
    <row r="380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</row>
    <row r="38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</row>
    <row r="382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</row>
    <row r="383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</row>
    <row r="384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</row>
    <row r="38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</row>
    <row r="386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</row>
    <row r="387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</row>
    <row r="388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</row>
    <row r="389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</row>
    <row r="390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</row>
    <row r="39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</row>
    <row r="392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</row>
    <row r="393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</row>
    <row r="394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</row>
    <row r="39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</row>
    <row r="396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</row>
    <row r="397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</row>
    <row r="398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</row>
    <row r="399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</row>
    <row r="400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</row>
    <row r="40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</row>
    <row r="402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</row>
    <row r="403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</row>
    <row r="404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</row>
    <row r="40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</row>
    <row r="406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</row>
    <row r="407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</row>
    <row r="408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</row>
    <row r="409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</row>
    <row r="410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</row>
    <row r="41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</row>
    <row r="412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</row>
    <row r="413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</row>
    <row r="414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</row>
    <row r="41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</row>
    <row r="416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</row>
    <row r="417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</row>
    <row r="418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</row>
    <row r="419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</row>
    <row r="420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</row>
    <row r="42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</row>
    <row r="422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</row>
    <row r="423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</row>
    <row r="424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</row>
    <row r="4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</row>
    <row r="426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</row>
    <row r="427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</row>
    <row r="428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</row>
    <row r="429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</row>
    <row r="430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</row>
    <row r="43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</row>
    <row r="432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</row>
    <row r="433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</row>
    <row r="434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</row>
    <row r="43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</row>
    <row r="436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</row>
    <row r="437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</row>
    <row r="438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</row>
    <row r="439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</row>
    <row r="440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</row>
    <row r="44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</row>
    <row r="442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</row>
    <row r="443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</row>
    <row r="444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</row>
    <row r="44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</row>
    <row r="446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</row>
    <row r="447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</row>
    <row r="448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</row>
    <row r="449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</row>
    <row r="450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</row>
    <row r="45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</row>
    <row r="452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</row>
    <row r="453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</row>
    <row r="454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</row>
    <row r="45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</row>
    <row r="456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</row>
    <row r="457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</row>
    <row r="458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</row>
    <row r="459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</row>
    <row r="460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</row>
    <row r="46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</row>
    <row r="462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</row>
    <row r="463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</row>
    <row r="464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</row>
    <row r="46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</row>
    <row r="466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</row>
    <row r="467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</row>
    <row r="468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</row>
    <row r="469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</row>
    <row r="470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</row>
    <row r="47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</row>
    <row r="472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</row>
    <row r="473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</row>
    <row r="474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</row>
    <row r="47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</row>
    <row r="476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</row>
    <row r="477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</row>
    <row r="478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</row>
    <row r="479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</row>
    <row r="480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</row>
    <row r="48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</row>
    <row r="482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</row>
    <row r="483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</row>
    <row r="484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</row>
    <row r="48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</row>
    <row r="486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</row>
    <row r="487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</row>
    <row r="488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</row>
    <row r="489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</row>
    <row r="490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</row>
    <row r="49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</row>
    <row r="492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</row>
    <row r="493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</row>
    <row r="494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</row>
    <row r="49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</row>
    <row r="496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</row>
    <row r="497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</row>
    <row r="498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</row>
    <row r="499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</row>
    <row r="500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</row>
    <row r="50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</row>
    <row r="502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</row>
    <row r="503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</row>
    <row r="504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</row>
    <row r="50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</row>
    <row r="506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</row>
    <row r="507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</row>
    <row r="508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</row>
    <row r="509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</row>
    <row r="510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</row>
    <row r="51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</row>
    <row r="512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</row>
    <row r="51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</row>
    <row r="514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</row>
    <row r="51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</row>
    <row r="516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</row>
    <row r="517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</row>
    <row r="518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</row>
    <row r="519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</row>
    <row r="520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</row>
    <row r="52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</row>
    <row r="522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</row>
    <row r="52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</row>
    <row r="524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</row>
    <row r="52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</row>
    <row r="526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</row>
    <row r="527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</row>
    <row r="528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</row>
    <row r="529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</row>
    <row r="530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</row>
    <row r="53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</row>
    <row r="532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</row>
    <row r="53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</row>
    <row r="534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</row>
    <row r="53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</row>
    <row r="536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</row>
    <row r="537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</row>
    <row r="538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</row>
    <row r="539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</row>
    <row r="540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</row>
    <row r="54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</row>
    <row r="542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</row>
    <row r="54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</row>
    <row r="544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</row>
    <row r="54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</row>
    <row r="546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</row>
    <row r="547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</row>
    <row r="548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</row>
    <row r="549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</row>
    <row r="550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</row>
    <row r="55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</row>
    <row r="552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</row>
    <row r="55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</row>
    <row r="554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</row>
    <row r="55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</row>
    <row r="556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</row>
    <row r="557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</row>
    <row r="558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</row>
    <row r="559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</row>
    <row r="560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</row>
    <row r="56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</row>
    <row r="562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</row>
    <row r="56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</row>
    <row r="564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</row>
    <row r="56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</row>
    <row r="566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</row>
    <row r="567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</row>
    <row r="568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</row>
    <row r="569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</row>
    <row r="570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</row>
    <row r="57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</row>
    <row r="572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</row>
    <row r="57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</row>
    <row r="574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</row>
    <row r="57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</row>
    <row r="576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</row>
    <row r="577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</row>
    <row r="578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</row>
    <row r="579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</row>
    <row r="580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</row>
    <row r="58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</row>
    <row r="582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</row>
    <row r="58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</row>
    <row r="584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</row>
    <row r="58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</row>
    <row r="586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</row>
    <row r="587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</row>
    <row r="588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</row>
    <row r="589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</row>
    <row r="590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</row>
    <row r="59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</row>
    <row r="592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</row>
    <row r="59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</row>
    <row r="594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</row>
    <row r="59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</row>
    <row r="596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</row>
    <row r="597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</row>
    <row r="598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</row>
    <row r="599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</row>
    <row r="600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</row>
    <row r="60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</row>
    <row r="602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</row>
    <row r="603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</row>
    <row r="604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</row>
    <row r="60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</row>
    <row r="606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</row>
    <row r="607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</row>
    <row r="608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</row>
    <row r="609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</row>
    <row r="610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</row>
    <row r="61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</row>
    <row r="612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</row>
    <row r="61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</row>
    <row r="614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</row>
    <row r="61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</row>
    <row r="616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</row>
    <row r="617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</row>
    <row r="618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</row>
    <row r="619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</row>
    <row r="620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</row>
    <row r="62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</row>
    <row r="622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</row>
    <row r="62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</row>
    <row r="624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</row>
    <row r="62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</row>
    <row r="626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</row>
    <row r="627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</row>
    <row r="628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</row>
    <row r="629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</row>
    <row r="630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</row>
    <row r="63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</row>
    <row r="632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</row>
    <row r="63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</row>
    <row r="634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</row>
    <row r="63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</row>
    <row r="636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</row>
    <row r="637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</row>
    <row r="638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</row>
    <row r="639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</row>
    <row r="640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</row>
    <row r="64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</row>
    <row r="642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</row>
    <row r="64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</row>
    <row r="644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</row>
    <row r="64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</row>
    <row r="646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</row>
    <row r="647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</row>
    <row r="648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</row>
    <row r="649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</row>
    <row r="650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</row>
    <row r="65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</row>
    <row r="652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</row>
    <row r="65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</row>
    <row r="654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</row>
    <row r="65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</row>
    <row r="656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</row>
    <row r="657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</row>
    <row r="658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</row>
    <row r="659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</row>
    <row r="660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</row>
    <row r="66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</row>
    <row r="662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</row>
    <row r="66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</row>
    <row r="664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</row>
    <row r="66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</row>
    <row r="666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</row>
    <row r="667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</row>
    <row r="668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</row>
    <row r="669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</row>
    <row r="670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</row>
    <row r="67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</row>
    <row r="672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</row>
    <row r="67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</row>
    <row r="674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</row>
    <row r="67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</row>
    <row r="676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</row>
    <row r="677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</row>
    <row r="678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</row>
    <row r="679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</row>
    <row r="680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</row>
    <row r="68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</row>
    <row r="682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</row>
    <row r="68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</row>
    <row r="684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</row>
    <row r="68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</row>
    <row r="686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</row>
    <row r="687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</row>
    <row r="688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</row>
    <row r="689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</row>
    <row r="690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</row>
    <row r="69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</row>
    <row r="692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</row>
    <row r="69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</row>
    <row r="694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</row>
    <row r="69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</row>
    <row r="696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</row>
    <row r="697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</row>
    <row r="698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</row>
    <row r="699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</row>
    <row r="700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</row>
    <row r="70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</row>
    <row r="702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</row>
    <row r="70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</row>
    <row r="704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</row>
    <row r="70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</row>
    <row r="706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</row>
    <row r="707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</row>
    <row r="708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</row>
    <row r="709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</row>
    <row r="710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</row>
    <row r="71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</row>
    <row r="712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</row>
    <row r="71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</row>
    <row r="714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</row>
    <row r="71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</row>
    <row r="716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</row>
    <row r="717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</row>
    <row r="718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</row>
    <row r="719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</row>
    <row r="720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</row>
    <row r="72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</row>
    <row r="722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</row>
    <row r="7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</row>
    <row r="724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</row>
    <row r="72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</row>
    <row r="726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</row>
    <row r="727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</row>
    <row r="728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</row>
    <row r="729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</row>
    <row r="730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</row>
    <row r="73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</row>
    <row r="732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</row>
    <row r="73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</row>
    <row r="734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</row>
    <row r="73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</row>
    <row r="736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</row>
    <row r="737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</row>
    <row r="738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</row>
    <row r="739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</row>
    <row r="740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</row>
    <row r="74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</row>
    <row r="742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</row>
    <row r="74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</row>
    <row r="744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</row>
    <row r="74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</row>
    <row r="746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</row>
    <row r="747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</row>
    <row r="748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</row>
    <row r="749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</row>
    <row r="750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</row>
    <row r="75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</row>
    <row r="752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</row>
    <row r="75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</row>
    <row r="754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</row>
    <row r="75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</row>
    <row r="756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</row>
    <row r="757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</row>
    <row r="758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</row>
    <row r="759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</row>
    <row r="760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</row>
    <row r="76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</row>
    <row r="762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</row>
    <row r="76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</row>
    <row r="764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</row>
    <row r="76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</row>
    <row r="766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</row>
    <row r="767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</row>
    <row r="768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</row>
    <row r="769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</row>
    <row r="770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</row>
    <row r="77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</row>
    <row r="772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</row>
    <row r="77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</row>
    <row r="774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</row>
    <row r="77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</row>
    <row r="776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</row>
    <row r="777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</row>
    <row r="778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</row>
    <row r="779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</row>
    <row r="780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</row>
    <row r="78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</row>
    <row r="782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</row>
    <row r="78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</row>
    <row r="784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</row>
    <row r="78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</row>
    <row r="786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</row>
    <row r="787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</row>
    <row r="788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</row>
    <row r="789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</row>
    <row r="790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</row>
    <row r="79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</row>
    <row r="792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</row>
    <row r="79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</row>
    <row r="794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</row>
    <row r="79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</row>
    <row r="796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</row>
    <row r="797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</row>
    <row r="798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</row>
    <row r="799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</row>
    <row r="800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</row>
    <row r="80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</row>
    <row r="802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</row>
    <row r="80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</row>
    <row r="804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</row>
    <row r="80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</row>
    <row r="806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</row>
    <row r="807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</row>
    <row r="808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</row>
    <row r="809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</row>
    <row r="810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</row>
    <row r="81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</row>
    <row r="812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</row>
    <row r="81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</row>
    <row r="814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</row>
    <row r="81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</row>
    <row r="816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</row>
    <row r="817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</row>
    <row r="818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</row>
    <row r="819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</row>
    <row r="820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</row>
    <row r="82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</row>
    <row r="822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</row>
    <row r="8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</row>
    <row r="824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</row>
    <row r="82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</row>
    <row r="826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</row>
    <row r="827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</row>
    <row r="828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</row>
    <row r="829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</row>
    <row r="830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</row>
    <row r="83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</row>
    <row r="832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</row>
    <row r="83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</row>
    <row r="834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</row>
    <row r="83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</row>
    <row r="836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</row>
    <row r="837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</row>
    <row r="838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</row>
    <row r="839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</row>
    <row r="840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</row>
    <row r="84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</row>
    <row r="842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</row>
    <row r="84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</row>
    <row r="844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</row>
    <row r="84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</row>
    <row r="846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</row>
    <row r="847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</row>
    <row r="848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</row>
    <row r="849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</row>
    <row r="850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</row>
    <row r="85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</row>
    <row r="852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</row>
    <row r="85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</row>
    <row r="854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</row>
    <row r="85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</row>
    <row r="856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</row>
    <row r="857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</row>
    <row r="858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</row>
    <row r="859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</row>
    <row r="860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</row>
    <row r="86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</row>
    <row r="862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</row>
    <row r="86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</row>
    <row r="864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</row>
    <row r="86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</row>
    <row r="866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</row>
    <row r="867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</row>
    <row r="868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</row>
    <row r="869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</row>
    <row r="870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</row>
    <row r="87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</row>
    <row r="872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</row>
    <row r="87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</row>
    <row r="874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</row>
    <row r="87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</row>
    <row r="876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</row>
    <row r="877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</row>
    <row r="878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</row>
    <row r="879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</row>
    <row r="880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</row>
    <row r="88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</row>
    <row r="882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</row>
    <row r="88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</row>
    <row r="884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</row>
    <row r="88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</row>
    <row r="886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</row>
    <row r="887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</row>
    <row r="888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</row>
    <row r="889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</row>
    <row r="890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</row>
    <row r="89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</row>
    <row r="892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</row>
    <row r="89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</row>
    <row r="894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</row>
    <row r="89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</row>
    <row r="896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</row>
    <row r="897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</row>
    <row r="898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</row>
    <row r="899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</row>
    <row r="900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</row>
    <row r="90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</row>
    <row r="902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</row>
    <row r="90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</row>
    <row r="904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</row>
    <row r="905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</row>
    <row r="906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</row>
    <row r="907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</row>
    <row r="908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</row>
    <row r="909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</row>
    <row r="910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</row>
    <row r="91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</row>
    <row r="912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</row>
    <row r="91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</row>
    <row r="914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2"/>
      <c r="R914" s="32"/>
      <c r="S914" s="32"/>
      <c r="T914" s="3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</row>
    <row r="915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</row>
    <row r="916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2"/>
      <c r="R916" s="32"/>
      <c r="S916" s="32"/>
      <c r="T916" s="3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</row>
    <row r="917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2"/>
      <c r="R917" s="32"/>
      <c r="S917" s="32"/>
      <c r="T917" s="3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</row>
    <row r="918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2"/>
      <c r="R918" s="32"/>
      <c r="S918" s="32"/>
      <c r="T918" s="3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</row>
    <row r="919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2"/>
      <c r="R919" s="32"/>
      <c r="S919" s="32"/>
      <c r="T919" s="3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</row>
    <row r="920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2"/>
      <c r="R920" s="32"/>
      <c r="S920" s="32"/>
      <c r="T920" s="3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</row>
    <row r="92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2"/>
      <c r="R921" s="32"/>
      <c r="S921" s="32"/>
      <c r="T921" s="3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</row>
    <row r="922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2"/>
      <c r="R922" s="32"/>
      <c r="S922" s="32"/>
      <c r="T922" s="3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</row>
    <row r="9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2"/>
      <c r="R923" s="32"/>
      <c r="S923" s="32"/>
      <c r="T923" s="3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</row>
    <row r="924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2"/>
      <c r="R924" s="32"/>
      <c r="S924" s="32"/>
      <c r="T924" s="3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</row>
    <row r="925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2"/>
      <c r="R925" s="32"/>
      <c r="S925" s="32"/>
      <c r="T925" s="3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</row>
    <row r="926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2"/>
      <c r="R926" s="32"/>
      <c r="S926" s="32"/>
      <c r="T926" s="3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</row>
    <row r="927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2"/>
      <c r="R927" s="32"/>
      <c r="S927" s="32"/>
      <c r="T927" s="3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</row>
    <row r="928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2"/>
      <c r="R928" s="32"/>
      <c r="S928" s="32"/>
      <c r="T928" s="3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</row>
    <row r="929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2"/>
      <c r="R929" s="32"/>
      <c r="S929" s="32"/>
      <c r="T929" s="3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</row>
    <row r="930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2"/>
      <c r="R930" s="32"/>
      <c r="S930" s="32"/>
      <c r="T930" s="3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</row>
    <row r="93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2"/>
      <c r="R931" s="32"/>
      <c r="S931" s="32"/>
      <c r="T931" s="3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</row>
    <row r="932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2"/>
      <c r="R932" s="32"/>
      <c r="S932" s="32"/>
      <c r="T932" s="3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</row>
    <row r="93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2"/>
      <c r="R933" s="32"/>
      <c r="S933" s="32"/>
      <c r="T933" s="3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</row>
    <row r="934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2"/>
      <c r="R934" s="32"/>
      <c r="S934" s="32"/>
      <c r="T934" s="3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</row>
    <row r="935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</row>
    <row r="936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2"/>
      <c r="R936" s="32"/>
      <c r="S936" s="32"/>
      <c r="T936" s="3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</row>
    <row r="937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2"/>
      <c r="R937" s="32"/>
      <c r="S937" s="32"/>
      <c r="T937" s="3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</row>
    <row r="938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2"/>
      <c r="R938" s="32"/>
      <c r="S938" s="32"/>
      <c r="T938" s="3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</row>
    <row r="939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2"/>
      <c r="R939" s="32"/>
      <c r="S939" s="32"/>
      <c r="T939" s="3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</row>
    <row r="940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2"/>
      <c r="R940" s="32"/>
      <c r="S940" s="32"/>
      <c r="T940" s="3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</row>
    <row r="94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2"/>
      <c r="R941" s="32"/>
      <c r="S941" s="32"/>
      <c r="T941" s="3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</row>
    <row r="942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2"/>
      <c r="R942" s="32"/>
      <c r="S942" s="32"/>
      <c r="T942" s="3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</row>
    <row r="94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2"/>
      <c r="R943" s="32"/>
      <c r="S943" s="32"/>
      <c r="T943" s="3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</row>
    <row r="944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2"/>
      <c r="R944" s="32"/>
      <c r="S944" s="32"/>
      <c r="T944" s="3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</row>
    <row r="945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2"/>
      <c r="R945" s="32"/>
      <c r="S945" s="32"/>
      <c r="T945" s="3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</row>
    <row r="946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2"/>
      <c r="R946" s="32"/>
      <c r="S946" s="32"/>
      <c r="T946" s="3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</row>
    <row r="947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2"/>
      <c r="R947" s="32"/>
      <c r="S947" s="32"/>
      <c r="T947" s="3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</row>
    <row r="948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2"/>
      <c r="R948" s="32"/>
      <c r="S948" s="32"/>
      <c r="T948" s="3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</row>
    <row r="949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</row>
    <row r="950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2"/>
      <c r="R950" s="32"/>
      <c r="S950" s="32"/>
      <c r="T950" s="3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</row>
    <row r="95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</row>
    <row r="952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2"/>
      <c r="R952" s="32"/>
      <c r="S952" s="32"/>
      <c r="T952" s="3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</row>
    <row r="95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2"/>
      <c r="R953" s="32"/>
      <c r="S953" s="32"/>
      <c r="T953" s="3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</row>
    <row r="954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2"/>
      <c r="R954" s="32"/>
      <c r="S954" s="32"/>
      <c r="T954" s="3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</row>
    <row r="955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2"/>
      <c r="R955" s="32"/>
      <c r="S955" s="32"/>
      <c r="T955" s="3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</row>
    <row r="956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2"/>
      <c r="R956" s="32"/>
      <c r="S956" s="32"/>
      <c r="T956" s="3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</row>
    <row r="957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</row>
    <row r="958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</row>
    <row r="959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2"/>
      <c r="R959" s="32"/>
      <c r="S959" s="32"/>
      <c r="T959" s="3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</row>
    <row r="960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2"/>
      <c r="R960" s="32"/>
      <c r="S960" s="32"/>
      <c r="T960" s="3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</row>
    <row r="96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2"/>
      <c r="R961" s="32"/>
      <c r="S961" s="32"/>
      <c r="T961" s="3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</row>
    <row r="962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2"/>
      <c r="R962" s="32"/>
      <c r="S962" s="32"/>
      <c r="T962" s="3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</row>
    <row r="96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2"/>
      <c r="R963" s="32"/>
      <c r="S963" s="32"/>
      <c r="T963" s="3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</row>
    <row r="964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2"/>
      <c r="R964" s="32"/>
      <c r="S964" s="32"/>
      <c r="T964" s="3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</row>
    <row r="965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2"/>
      <c r="R965" s="32"/>
      <c r="S965" s="32"/>
      <c r="T965" s="3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</row>
    <row r="966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</row>
    <row r="967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2"/>
      <c r="R967" s="32"/>
      <c r="S967" s="32"/>
      <c r="T967" s="3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</row>
    <row r="968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2"/>
      <c r="R968" s="32"/>
      <c r="S968" s="32"/>
      <c r="T968" s="3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</row>
    <row r="969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2"/>
      <c r="R969" s="32"/>
      <c r="S969" s="32"/>
      <c r="T969" s="3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</row>
    <row r="970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</row>
    <row r="97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2"/>
      <c r="R971" s="32"/>
      <c r="S971" s="32"/>
      <c r="T971" s="3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</row>
    <row r="972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2"/>
      <c r="R972" s="32"/>
      <c r="S972" s="32"/>
      <c r="T972" s="3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</row>
    <row r="97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2"/>
      <c r="R973" s="32"/>
      <c r="S973" s="32"/>
      <c r="T973" s="3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</row>
    <row r="974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2"/>
      <c r="R974" s="32"/>
      <c r="S974" s="32"/>
      <c r="T974" s="3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</row>
    <row r="975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2"/>
      <c r="R975" s="32"/>
      <c r="S975" s="32"/>
      <c r="T975" s="3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</row>
    <row r="976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2"/>
      <c r="R976" s="32"/>
      <c r="S976" s="32"/>
      <c r="T976" s="3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</row>
    <row r="977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2"/>
      <c r="R977" s="32"/>
      <c r="S977" s="32"/>
      <c r="T977" s="3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</row>
    <row r="978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2"/>
      <c r="R978" s="32"/>
      <c r="S978" s="32"/>
      <c r="T978" s="3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</row>
    <row r="979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2"/>
      <c r="R979" s="32"/>
      <c r="S979" s="32"/>
      <c r="T979" s="3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</row>
    <row r="980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</row>
    <row r="98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2"/>
      <c r="R981" s="32"/>
      <c r="S981" s="32"/>
      <c r="T981" s="3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</row>
    <row r="982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2"/>
      <c r="R982" s="32"/>
      <c r="S982" s="32"/>
      <c r="T982" s="3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</row>
    <row r="98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2"/>
      <c r="R983" s="32"/>
      <c r="S983" s="32"/>
      <c r="T983" s="3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</row>
    <row r="984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2"/>
      <c r="R984" s="32"/>
      <c r="S984" s="32"/>
      <c r="T984" s="3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</row>
    <row r="985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2"/>
      <c r="R985" s="32"/>
      <c r="S985" s="32"/>
      <c r="T985" s="3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</row>
    <row r="986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</row>
    <row r="987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</row>
    <row r="988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</row>
    <row r="989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2"/>
      <c r="R989" s="32"/>
      <c r="S989" s="32"/>
      <c r="T989" s="3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</row>
    <row r="990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2"/>
      <c r="R990" s="32"/>
      <c r="S990" s="32"/>
      <c r="T990" s="3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AI990" s="32"/>
    </row>
    <row r="99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2"/>
      <c r="R991" s="32"/>
      <c r="S991" s="32"/>
      <c r="T991" s="3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  <c r="AH991" s="32"/>
      <c r="AI991" s="32"/>
    </row>
    <row r="992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2"/>
      <c r="R992" s="32"/>
      <c r="S992" s="32"/>
      <c r="T992" s="3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  <c r="AH992" s="32"/>
      <c r="AI992" s="32"/>
    </row>
    <row r="99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AI993" s="32"/>
    </row>
    <row r="994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AI994" s="32"/>
    </row>
    <row r="995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AI995" s="32"/>
    </row>
    <row r="996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2"/>
      <c r="R996" s="32"/>
      <c r="S996" s="32"/>
      <c r="T996" s="3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  <c r="AH996" s="32"/>
      <c r="AI996" s="32"/>
    </row>
    <row r="997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2"/>
      <c r="R997" s="32"/>
      <c r="S997" s="32"/>
      <c r="T997" s="32"/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F997" s="32"/>
      <c r="AG997" s="32"/>
      <c r="AH997" s="32"/>
      <c r="AI997" s="32"/>
    </row>
    <row r="998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2"/>
      <c r="R998" s="32"/>
      <c r="S998" s="32"/>
      <c r="T998" s="32"/>
      <c r="U998" s="32"/>
      <c r="V998" s="32"/>
      <c r="W998" s="32"/>
      <c r="X998" s="32"/>
      <c r="Y998" s="32"/>
      <c r="Z998" s="32"/>
      <c r="AA998" s="32"/>
      <c r="AB998" s="32"/>
      <c r="AC998" s="32"/>
      <c r="AD998" s="32"/>
      <c r="AE998" s="32"/>
      <c r="AF998" s="32"/>
      <c r="AG998" s="32"/>
      <c r="AH998" s="32"/>
      <c r="AI998" s="32"/>
    </row>
    <row r="999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2"/>
      <c r="R999" s="32"/>
      <c r="S999" s="32"/>
      <c r="T999" s="32"/>
      <c r="U999" s="32"/>
      <c r="V999" s="32"/>
      <c r="W999" s="32"/>
      <c r="X999" s="32"/>
      <c r="Y999" s="32"/>
      <c r="Z999" s="32"/>
      <c r="AA999" s="32"/>
      <c r="AB999" s="32"/>
      <c r="AC999" s="32"/>
      <c r="AD999" s="32"/>
      <c r="AE999" s="32"/>
      <c r="AF999" s="32"/>
      <c r="AG999" s="32"/>
      <c r="AH999" s="32"/>
      <c r="AI999" s="32"/>
    </row>
    <row r="1000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  <c r="AF1000" s="32"/>
      <c r="AG1000" s="32"/>
      <c r="AH1000" s="32"/>
      <c r="AI1000" s="32"/>
    </row>
  </sheetData>
  <mergeCells count="1">
    <mergeCell ref="B2:F2"/>
  </mergeCells>
  <dataValidations>
    <dataValidation type="list" allowBlank="1" showErrorMessage="1" sqref="D4">
      <formula1>ACTIVOS!AI4:AO5</formula1>
    </dataValidation>
    <dataValidation type="list" allowBlank="1" showErrorMessage="1" sqref="C4:C50">
      <formula1>"Corriente,No corriente"</formula1>
    </dataValidation>
    <dataValidation type="list" allowBlank="1" showErrorMessage="1" sqref="E4:E50">
      <formula1>'TASA DE CAMBIO'!$C$2:$C$15</formula1>
    </dataValidation>
    <dataValidation type="list" allowBlank="1" showErrorMessage="1" sqref="D5:D50">
      <formula1>ACTIVOS!AI5:AO5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75"/>
    <col customWidth="1" min="2" max="2" width="30.25"/>
    <col customWidth="1" min="3" max="3" width="14.25"/>
    <col customWidth="1" min="4" max="4" width="4.13"/>
    <col customWidth="1" min="5" max="5" width="31.0"/>
    <col customWidth="1" min="6" max="6" width="14.25"/>
    <col customWidth="1" min="7" max="7" width="4.38"/>
    <col customWidth="1" min="8" max="8" width="28.25"/>
    <col customWidth="1" min="9" max="9" width="7.75"/>
    <col customWidth="1" min="10" max="10" width="23.0"/>
    <col customWidth="1" min="11" max="11" width="10.25"/>
    <col customWidth="1" min="12" max="12" width="10.5"/>
    <col customWidth="1" min="13" max="13" width="9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66" t="s">
        <v>115</v>
      </c>
      <c r="C2" s="67" t="s">
        <v>116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68" t="s">
        <v>117</v>
      </c>
      <c r="C4" s="69">
        <f>C19+C33</f>
        <v>0</v>
      </c>
      <c r="D4" s="1"/>
      <c r="E4" s="70" t="s">
        <v>118</v>
      </c>
      <c r="F4" s="69">
        <f>F14+F25</f>
        <v>0</v>
      </c>
      <c r="G4" s="1"/>
      <c r="H4" s="71" t="s">
        <v>119</v>
      </c>
      <c r="I4" s="1"/>
      <c r="J4" s="1"/>
      <c r="K4" s="67"/>
      <c r="L4" s="67"/>
      <c r="M4" s="6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19"/>
      <c r="C5" s="19"/>
      <c r="D5" s="1"/>
      <c r="E5" s="19"/>
      <c r="F5" s="19"/>
      <c r="G5" s="1"/>
      <c r="H5" s="15"/>
      <c r="J5" s="7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1"/>
      <c r="B6" s="1"/>
      <c r="C6" s="1"/>
      <c r="D6" s="1"/>
      <c r="E6" s="1"/>
      <c r="F6" s="1"/>
      <c r="G6" s="1"/>
      <c r="H6" s="73" t="s">
        <v>120</v>
      </c>
      <c r="I6" s="1"/>
      <c r="J6" s="7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1"/>
      <c r="B7" s="74" t="s">
        <v>121</v>
      </c>
      <c r="C7" s="75"/>
      <c r="D7" s="1"/>
      <c r="E7" s="74" t="s">
        <v>122</v>
      </c>
      <c r="F7" s="75"/>
      <c r="G7" s="1"/>
      <c r="H7" s="76">
        <f>C4-F4</f>
        <v>0</v>
      </c>
      <c r="I7" s="1"/>
      <c r="J7" s="7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1"/>
      <c r="B8" s="77" t="s">
        <v>4</v>
      </c>
      <c r="C8" s="78">
        <f>SUMIF(ACTIVOS!$D$4:$D$50,B8,ACTIVOS!$V$4:$V$50)</f>
        <v>0</v>
      </c>
      <c r="D8" s="1"/>
      <c r="E8" s="77" t="s">
        <v>6</v>
      </c>
      <c r="F8" s="78">
        <f>SUMIF(PASIVOS!$D$4:$D$50,E8,PASIVOS!$O$4:$O$50)</f>
        <v>0</v>
      </c>
      <c r="G8" s="1"/>
      <c r="H8" s="19"/>
      <c r="I8" s="1"/>
      <c r="J8" s="7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B9" s="77" t="s">
        <v>8</v>
      </c>
      <c r="C9" s="78">
        <f>SUMIF(ACTIVOS!$D$4:$D$50,B9,ACTIVOS!$V$4:$V$50)</f>
        <v>0</v>
      </c>
      <c r="D9" s="1"/>
      <c r="E9" s="77" t="s">
        <v>10</v>
      </c>
      <c r="F9" s="79">
        <f>SUMIF(PASIVOS!$D$4:$D$50,E9,PASIVOS!$O$4:$O$50)</f>
        <v>0</v>
      </c>
      <c r="G9" s="1"/>
      <c r="H9" s="1"/>
      <c r="I9" s="1"/>
      <c r="J9" s="7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/>
      <c r="B10" s="77" t="s">
        <v>12</v>
      </c>
      <c r="C10" s="78">
        <f>SUMIF(ACTIVOS!$D$4:$D$50,B10,ACTIVOS!$V$4:$V$50)</f>
        <v>0</v>
      </c>
      <c r="D10" s="1"/>
      <c r="E10" s="77" t="s">
        <v>14</v>
      </c>
      <c r="F10" s="79">
        <f>SUMIF(PASIVOS!$D$4:$D$50,E10,PASIVOS!$O$4:$O$50)</f>
        <v>0</v>
      </c>
      <c r="G10" s="1"/>
      <c r="H10" s="1"/>
      <c r="I10" s="1"/>
      <c r="J10" s="7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/>
      <c r="B11" s="77" t="s">
        <v>16</v>
      </c>
      <c r="C11" s="79">
        <f>SUMIF(ACTIVOS!$D$4:$D$50,B11,ACTIVOS!$V$4:$V$50)</f>
        <v>0</v>
      </c>
      <c r="D11" s="1"/>
      <c r="E11" s="77" t="s">
        <v>18</v>
      </c>
      <c r="F11" s="79">
        <f>SUMIF(PASIVOS!$D$4:$D$50,E11,PASIVOS!$O$4:$O$50)</f>
        <v>0</v>
      </c>
      <c r="G11" s="1"/>
      <c r="H11" s="1"/>
      <c r="I11" s="1"/>
      <c r="J11" s="7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/>
      <c r="B12" s="77" t="s">
        <v>20</v>
      </c>
      <c r="C12" s="78">
        <f>SUMIF(ACTIVOS!$D$4:$D$50,B12,ACTIVOS!$V$4:$V$50)</f>
        <v>0</v>
      </c>
      <c r="D12" s="1"/>
      <c r="E12" s="80" t="s">
        <v>22</v>
      </c>
      <c r="F12" s="81">
        <f>SUMIF(PASIVOS!$D$4:$D$50,E12,PASIVOS!$O$4:$O$50)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/>
      <c r="B13" s="77" t="s">
        <v>24</v>
      </c>
      <c r="C13" s="79">
        <f>SUMIF(ACTIVOS!$D$4:$D$50,B13,ACTIVOS!$V$4:$V$50)</f>
        <v>0</v>
      </c>
      <c r="D13" s="1"/>
      <c r="E13" s="80" t="s">
        <v>123</v>
      </c>
      <c r="F13" s="81">
        <f>SUMIF(PASIVOS!$D$4:$D$50,E13,PASIVOS!$O$4:$O$50)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/>
      <c r="B14" s="77" t="s">
        <v>27</v>
      </c>
      <c r="C14" s="79">
        <f>SUMIF(ACTIVOS!$D$4:$D$50,B14,ACTIVOS!$V$4:$V$50)</f>
        <v>0</v>
      </c>
      <c r="D14" s="1"/>
      <c r="E14" s="82" t="s">
        <v>124</v>
      </c>
      <c r="F14" s="83">
        <f>SUM(F8:F13)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/>
      <c r="B15" s="77" t="s">
        <v>30</v>
      </c>
      <c r="C15" s="78">
        <f>SUMIF(ACTIVOS!$D$4:$D$50,B15,ACTIVOS!$V$4:$V$50)</f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/>
      <c r="B16" s="77" t="s">
        <v>32</v>
      </c>
      <c r="C16" s="78">
        <f>SUMIF(ACTIVOS!$D$4:$D$50,B16,ACTIVOS!$V$4:$V$50)</f>
        <v>0</v>
      </c>
      <c r="D16" s="1"/>
      <c r="E16" s="74" t="s">
        <v>125</v>
      </c>
      <c r="F16" s="7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77" t="s">
        <v>34</v>
      </c>
      <c r="C17" s="79">
        <f>SUMIF(ACTIVOS!$D$4:$D$50,B17,ACTIVOS!$V$4:$V$50)</f>
        <v>0</v>
      </c>
      <c r="D17" s="1"/>
      <c r="E17" s="77" t="s">
        <v>7</v>
      </c>
      <c r="F17" s="78">
        <f>SUMIF(PASIVOS!$D$4:$D$50,E17,PASIVOS!$O$4:$O$50)</f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80" t="s">
        <v>126</v>
      </c>
      <c r="C18" s="81">
        <f>SUMIF(ACTIVOS!$D$4:$D$50,B18,ACTIVOS!$V$4:$V$50)</f>
        <v>0</v>
      </c>
      <c r="D18" s="1"/>
      <c r="E18" s="77" t="s">
        <v>11</v>
      </c>
      <c r="F18" s="79">
        <f>SUMIF(PASIVOS!$D$4:$D$50,E18,PASIVOS!$O$4:$O$50)</f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84" t="s">
        <v>127</v>
      </c>
      <c r="C19" s="85">
        <f>SUM(C8:C18)</f>
        <v>0</v>
      </c>
      <c r="D19" s="1"/>
      <c r="E19" s="77" t="s">
        <v>15</v>
      </c>
      <c r="F19" s="79">
        <f>SUMIF(PASIVOS!$D$4:$D$50,E19,PASIVOS!$O$4:$O$50)</f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1"/>
      <c r="C20" s="1"/>
      <c r="D20" s="1"/>
      <c r="E20" s="77" t="s">
        <v>128</v>
      </c>
      <c r="F20" s="79">
        <f>SUMIF(PASIVOS!$D$4:$D$50,E20,PASIVOS!$O$4:$O$50)</f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1"/>
      <c r="B21" s="74" t="s">
        <v>129</v>
      </c>
      <c r="C21" s="75"/>
      <c r="D21" s="1"/>
      <c r="E21" s="77" t="s">
        <v>23</v>
      </c>
      <c r="F21" s="79">
        <f>SUMIF(PASIVOS!$D$4:$D$50,E21,PASIVOS!$O$4:$O$50)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>
      <c r="A22" s="1"/>
      <c r="B22" s="77" t="s">
        <v>5</v>
      </c>
      <c r="C22" s="78">
        <f>SUMIF(ACTIVOS!$D$4:$D$50,B22,ACTIVOS!$V$4:$V$50)</f>
        <v>0</v>
      </c>
      <c r="D22" s="1"/>
      <c r="E22" s="77" t="s">
        <v>26</v>
      </c>
      <c r="F22" s="79">
        <f>SUMIF(PASIVOS!$D$4:$D$50,E22,PASIVOS!$O$4:$O$50)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>
      <c r="A23" s="1"/>
      <c r="B23" s="77" t="s">
        <v>9</v>
      </c>
      <c r="C23" s="79">
        <f>SUMIF(ACTIVOS!$D$4:$D$50,B23,ACTIVOS!$V$4:$V$50)</f>
        <v>0</v>
      </c>
      <c r="D23" s="1"/>
      <c r="E23" s="80" t="s">
        <v>29</v>
      </c>
      <c r="F23" s="81">
        <f>SUMIF(PASIVOS!$D$4:$D$50,E23,PASIVOS!$O$4:$O$50)</f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>
      <c r="A24" s="1"/>
      <c r="B24" s="77" t="s">
        <v>13</v>
      </c>
      <c r="C24" s="79">
        <f>SUMIF(ACTIVOS!$D$4:$D$50,B24,ACTIVOS!$V$4:$V$50)</f>
        <v>0</v>
      </c>
      <c r="D24" s="1"/>
      <c r="E24" s="80" t="s">
        <v>130</v>
      </c>
      <c r="F24" s="81">
        <f>SUMIF(PASIVOS!$D$4:$D$50,E24,PASIVOS!$O$4:$O$50)</f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>
      <c r="A25" s="1"/>
      <c r="B25" s="77" t="s">
        <v>17</v>
      </c>
      <c r="C25" s="78">
        <f>SUMIF(ACTIVOS!$D$4:$D$50,B25,ACTIVOS!$V$4:$V$50)</f>
        <v>0</v>
      </c>
      <c r="D25" s="1"/>
      <c r="E25" s="82" t="s">
        <v>131</v>
      </c>
      <c r="F25" s="83">
        <f>SUM(F17:F24)</f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>
      <c r="A26" s="1"/>
      <c r="B26" s="77" t="s">
        <v>21</v>
      </c>
      <c r="C26" s="78">
        <f>SUMIF(ACTIVOS!$D$4:$D$50,B26,ACTIVOS!$V$4:$V$50)</f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>
      <c r="A27" s="1"/>
      <c r="B27" s="77" t="s">
        <v>25</v>
      </c>
      <c r="C27" s="79">
        <f>SUMIF(ACTIVOS!$D$4:$D$50,B27,ACTIVOS!$V$4:$V$50)</f>
        <v>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>
      <c r="A28" s="1"/>
      <c r="B28" s="77" t="s">
        <v>28</v>
      </c>
      <c r="C28" s="79">
        <f>SUMIF(ACTIVOS!$D$4:$D$50,B28,ACTIVOS!$V$4:$V$50)</f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>
      <c r="A29" s="1"/>
      <c r="B29" s="77" t="s">
        <v>31</v>
      </c>
      <c r="C29" s="79">
        <f>SUMIF(ACTIVOS!$D$4:$D$50,B29,ACTIVOS!$V$4:$V$50)</f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>
      <c r="A30" s="1"/>
      <c r="B30" s="77" t="s">
        <v>33</v>
      </c>
      <c r="C30" s="78">
        <f>SUMIF(ACTIVOS!$D$4:$D$50,B30,ACTIVOS!$V$4:$V$50)</f>
        <v>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>
      <c r="A31" s="1"/>
      <c r="B31" s="86" t="s">
        <v>35</v>
      </c>
      <c r="C31" s="78">
        <f>SUMIF(ACTIVOS!$D$4:$D$50,B31,ACTIVOS!$V$4:$V$50)</f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>
      <c r="A32" s="1"/>
      <c r="B32" s="80" t="s">
        <v>132</v>
      </c>
      <c r="C32" s="87">
        <f>SUMIF(ACTIVOS!$D$4:$D$50,B32,ACTIVOS!$V$4:$V$50)</f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>
      <c r="A33" s="1"/>
      <c r="B33" s="88" t="s">
        <v>133</v>
      </c>
      <c r="C33" s="89">
        <f>SUM(C22:C32)</f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>
      <c r="A35" s="1"/>
      <c r="B35" s="9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</sheetData>
  <mergeCells count="11">
    <mergeCell ref="H4:H5"/>
    <mergeCell ref="H7:H8"/>
    <mergeCell ref="E16:F16"/>
    <mergeCell ref="B21:C21"/>
    <mergeCell ref="B4:B5"/>
    <mergeCell ref="C4:C5"/>
    <mergeCell ref="E4:E5"/>
    <mergeCell ref="F4:F5"/>
    <mergeCell ref="I4:I5"/>
    <mergeCell ref="B7:C7"/>
    <mergeCell ref="E7:F7"/>
  </mergeCells>
  <dataValidations>
    <dataValidation type="list" allowBlank="1" showErrorMessage="1" sqref="C2">
      <formula1>'TASA DE CAMBIO'!$D$2:$D$95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>
      <c r="A1" s="91" t="s">
        <v>134</v>
      </c>
      <c r="B1" s="91" t="s">
        <v>135</v>
      </c>
      <c r="C1" s="92" t="s">
        <v>136</v>
      </c>
      <c r="D1" s="92" t="s">
        <v>137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>
      <c r="A2" s="94" t="s">
        <v>138</v>
      </c>
      <c r="B2" s="95">
        <f>IFERROR(__xludf.DUMMYFUNCTION("IFERROR(IF(A2="""","""", GOOGLEFINANCE(A2)),"""")"),2.32018561E-4)</f>
        <v>0.000232018561</v>
      </c>
      <c r="C2" s="96" t="s">
        <v>116</v>
      </c>
      <c r="D2" s="97" t="str">
        <f>ACTIVOS!E4</f>
        <v/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>
      <c r="A3" s="94" t="s">
        <v>139</v>
      </c>
      <c r="B3" s="95">
        <f>IFERROR(__xludf.DUMMYFUNCTION("IFERROR(IF(A3="""","""", GOOGLEFINANCE(A3)),"""")"),2.0438660000000002E-4)</f>
        <v>0.0002043866</v>
      </c>
      <c r="C3" s="96" t="s">
        <v>140</v>
      </c>
      <c r="D3" s="97" t="str">
        <f>ACTIVOS!E5</f>
        <v/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>
      <c r="A4" s="94" t="s">
        <v>141</v>
      </c>
      <c r="B4" s="95">
        <f>IFERROR(__xludf.DUMMYFUNCTION("IFERROR(IF(A4="""","""", GOOGLEFINANCE(A4)),"""")"),3.630826059887189E-4)</f>
        <v>0.000363082606</v>
      </c>
      <c r="C4" s="96" t="s">
        <v>142</v>
      </c>
      <c r="D4" s="97" t="str">
        <f>ACTIVOS!E6</f>
        <v/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>
      <c r="A5" s="94" t="s">
        <v>143</v>
      </c>
      <c r="B5" s="95">
        <f>IFERROR(__xludf.DUMMYFUNCTION("IFERROR(IF(A5="""","""", GOOGLEFINANCE(A5)),"""")"),3.2263750000000003E-4)</f>
        <v>0.0003226375</v>
      </c>
      <c r="C5" s="96" t="s">
        <v>144</v>
      </c>
      <c r="D5" s="97" t="str">
        <f>ACTIVOS!E7</f>
        <v/>
      </c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>
      <c r="A6" s="94" t="s">
        <v>145</v>
      </c>
      <c r="B6" s="95">
        <f>IFERROR(__xludf.DUMMYFUNCTION("IFERROR(IF(A6="""","""", GOOGLEFINANCE(A6)),"""")"),2.3177566007243343E-4)</f>
        <v>0.0002317756601</v>
      </c>
      <c r="C6" s="96" t="s">
        <v>146</v>
      </c>
      <c r="D6" s="97" t="str">
        <f>ACTIVOS!E8</f>
        <v/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>
      <c r="A7" s="94" t="s">
        <v>147</v>
      </c>
      <c r="B7" s="95">
        <f>IFERROR(__xludf.DUMMYFUNCTION("IFERROR(IF(A7="""","""", GOOGLEFINANCE(A7)),"""")"),0.004583064)</f>
        <v>0.004583064</v>
      </c>
      <c r="C7" s="96" t="s">
        <v>148</v>
      </c>
      <c r="D7" s="97" t="str">
        <f>ACTIVOS!E9</f>
        <v/>
      </c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</row>
    <row r="8">
      <c r="A8" s="94" t="s">
        <v>149</v>
      </c>
      <c r="B8" s="95">
        <f>IFERROR(__xludf.DUMMYFUNCTION("IFERROR(IF(A8="""","""", GOOGLEFINANCE(A8)),"""")"),0.2644864)</f>
        <v>0.2644864</v>
      </c>
      <c r="C8" s="96" t="s">
        <v>150</v>
      </c>
      <c r="D8" s="97" t="str">
        <f>ACTIVOS!E10</f>
        <v/>
      </c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>
      <c r="A9" s="94" t="s">
        <v>151</v>
      </c>
      <c r="B9" s="95">
        <f>IFERROR(__xludf.DUMMYFUNCTION("IFERROR(IF(A9="""","""", GOOGLEFINANCE(A9)),"""")"),8.55546164E-4)</f>
        <v>0.000855546164</v>
      </c>
      <c r="C9" s="96" t="s">
        <v>152</v>
      </c>
      <c r="D9" s="97" t="str">
        <f>ACTIVOS!E11</f>
        <v/>
      </c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</row>
    <row r="10">
      <c r="A10" s="94" t="s">
        <v>153</v>
      </c>
      <c r="B10" s="95">
        <f>IFERROR(__xludf.DUMMYFUNCTION("IFERROR(IF(A10="""","""", GOOGLEFINANCE(A10)),"""")"),0.2224774)</f>
        <v>0.2224774</v>
      </c>
      <c r="C10" s="96" t="s">
        <v>154</v>
      </c>
      <c r="D10" s="97" t="str">
        <f>ACTIVOS!E12</f>
        <v/>
      </c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</row>
    <row r="11">
      <c r="A11" s="94" t="s">
        <v>155</v>
      </c>
      <c r="B11" s="95">
        <f>IFERROR(__xludf.DUMMYFUNCTION("IFERROR(IF(A11="""","""", GOOGLEFINANCE(A11)),"""")"),0.0024297935912094347)</f>
        <v>0.002429793591</v>
      </c>
      <c r="C11" s="96" t="s">
        <v>156</v>
      </c>
      <c r="D11" s="97" t="str">
        <f>ACTIVOS!E13</f>
        <v/>
      </c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</row>
    <row r="12">
      <c r="A12" s="94" t="s">
        <v>157</v>
      </c>
      <c r="B12" s="95">
        <f>IFERROR(__xludf.DUMMYFUNCTION("IFERROR(IF(A12="""","""", GOOGLEFINANCE(A12)),"""")"),3.041286717129833E-4)</f>
        <v>0.0003041286717</v>
      </c>
      <c r="C12" s="96" t="s">
        <v>158</v>
      </c>
      <c r="D12" s="97" t="str">
        <f>ACTIVOS!E14</f>
        <v/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</row>
    <row r="13">
      <c r="A13" s="94" t="s">
        <v>159</v>
      </c>
      <c r="B13" s="95">
        <f>IFERROR(__xludf.DUMMYFUNCTION("IFERROR(IF(A13="""","""", GOOGLEFINANCE(A13)),"""")"),8.522042070355987E-4)</f>
        <v>0.000852204207</v>
      </c>
      <c r="C13" s="96" t="s">
        <v>160</v>
      </c>
      <c r="D13" s="97" t="str">
        <f>ACTIVOS!E15</f>
        <v/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</row>
    <row r="14">
      <c r="A14" s="94" t="s">
        <v>161</v>
      </c>
      <c r="B14" s="95">
        <f>IFERROR(__xludf.DUMMYFUNCTION("IFERROR(IF(A14="""","""", GOOGLEFINANCE(A14)),"""")"),2.32018561E-4)</f>
        <v>0.000232018561</v>
      </c>
      <c r="C14" s="96" t="s">
        <v>162</v>
      </c>
      <c r="D14" s="97" t="str">
        <f>ACTIVOS!E16</f>
        <v/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</row>
    <row r="15">
      <c r="A15" s="94" t="s">
        <v>163</v>
      </c>
      <c r="B15" s="95">
        <f>IFERROR(__xludf.DUMMYFUNCTION("IFERROR(IF(A15="""","""", GOOGLEFINANCE(A15)),"""")"),4310.0)</f>
        <v>4310</v>
      </c>
      <c r="C15" s="96" t="s">
        <v>164</v>
      </c>
      <c r="D15" s="97" t="str">
        <f>ACTIVOS!E17</f>
        <v/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</row>
    <row r="16">
      <c r="A16" s="94" t="s">
        <v>165</v>
      </c>
      <c r="B16" s="95">
        <f>IFERROR(__xludf.DUMMYFUNCTION("IFERROR(IF(A16="""","""", GOOGLEFINANCE(A16)),"""")"),0.879318001)</f>
        <v>0.879318001</v>
      </c>
      <c r="C16" s="93"/>
      <c r="D16" s="97" t="str">
        <f>ACTIVOS!E18</f>
        <v/>
      </c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</row>
    <row r="17">
      <c r="A17" s="94" t="s">
        <v>166</v>
      </c>
      <c r="B17" s="95">
        <f>IFERROR(__xludf.DUMMYFUNCTION("IFERROR(IF(A17="""","""", GOOGLEFINANCE(A17)),"""")"),1.565778)</f>
        <v>1.565778</v>
      </c>
      <c r="C17" s="93"/>
      <c r="D17" s="97" t="str">
        <f>ACTIVOS!E19</f>
        <v/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</row>
    <row r="18">
      <c r="A18" s="94" t="s">
        <v>167</v>
      </c>
      <c r="B18" s="95">
        <f>IFERROR(__xludf.DUMMYFUNCTION("IFERROR(IF(A18="""","""", GOOGLEFINANCE(A18)),"""")"),1.38413094)</f>
        <v>1.38413094</v>
      </c>
      <c r="C18" s="93"/>
      <c r="D18" s="97" t="str">
        <f>ACTIVOS!E20</f>
        <v/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</row>
    <row r="19">
      <c r="A19" s="94" t="s">
        <v>168</v>
      </c>
      <c r="B19" s="95">
        <f>IFERROR(__xludf.DUMMYFUNCTION("IFERROR(IF(A19="""","""", GOOGLEFINANCE(A19)),"""")"),0.9994369)</f>
        <v>0.9994369</v>
      </c>
      <c r="C19" s="93"/>
      <c r="D19" s="97" t="str">
        <f>ACTIVOS!E21</f>
        <v/>
      </c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</row>
    <row r="20">
      <c r="A20" s="94" t="s">
        <v>169</v>
      </c>
      <c r="B20" s="95">
        <f>IFERROR(__xludf.DUMMYFUNCTION("IFERROR(IF(A20="""","""", GOOGLEFINANCE(A20)),"""")"),19.940700000000003)</f>
        <v>19.9407</v>
      </c>
      <c r="C20" s="93"/>
      <c r="D20" s="97" t="str">
        <f>ACTIVOS!E22</f>
        <v/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</row>
    <row r="21">
      <c r="A21" s="94" t="s">
        <v>170</v>
      </c>
      <c r="B21" s="95">
        <f>IFERROR(__xludf.DUMMYFUNCTION("IFERROR(IF(A21="""","""", GOOGLEFINANCE(A21)),"""")"),1137.99006)</f>
        <v>1137.99006</v>
      </c>
      <c r="C21" s="93"/>
      <c r="D21" s="97" t="str">
        <f>ACTIVOS!E23</f>
        <v/>
      </c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</row>
    <row r="22">
      <c r="A22" s="94" t="s">
        <v>171</v>
      </c>
      <c r="B22" s="95">
        <f>IFERROR(__xludf.DUMMYFUNCTION("IFERROR(IF(A22="""","""", GOOGLEFINANCE(A22)),"""")"),3.763)</f>
        <v>3.763</v>
      </c>
      <c r="C22" s="93"/>
      <c r="D22" s="97" t="str">
        <f>ACTIVOS!E24</f>
        <v/>
      </c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</row>
    <row r="23">
      <c r="A23" s="94" t="s">
        <v>172</v>
      </c>
      <c r="B23" s="95">
        <f>IFERROR(__xludf.DUMMYFUNCTION("IFERROR(IF(A23="""","""", GOOGLEFINANCE(A23)),"""")"),966.1835749999999)</f>
        <v>966.183575</v>
      </c>
      <c r="C23" s="93"/>
      <c r="D23" s="97" t="str">
        <f>ACTIVOS!E25</f>
        <v/>
      </c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</row>
    <row r="24">
      <c r="A24" s="94" t="s">
        <v>173</v>
      </c>
      <c r="B24" s="95">
        <f>IFERROR(__xludf.DUMMYFUNCTION("IFERROR(IF(A24="""","""", GOOGLEFINANCE(A24)),"""")"),10.4724104)</f>
        <v>10.4724104</v>
      </c>
      <c r="C24" s="93"/>
      <c r="D24" s="97" t="str">
        <f>ACTIVOS!E26</f>
        <v/>
      </c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</row>
    <row r="25">
      <c r="A25" s="94" t="s">
        <v>174</v>
      </c>
      <c r="B25" s="95">
        <f>IFERROR(__xludf.DUMMYFUNCTION("IFERROR(IF(A25="""","""", GOOGLEFINANCE(A25)),"""")"),1.31140507)</f>
        <v>1.31140507</v>
      </c>
      <c r="C25" s="93"/>
      <c r="D25" s="97" t="str">
        <f>ACTIVOS!E27</f>
        <v/>
      </c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</row>
    <row r="26">
      <c r="A26" s="94" t="s">
        <v>175</v>
      </c>
      <c r="B26" s="95">
        <f>IFERROR(__xludf.DUMMYFUNCTION("IFERROR(IF(A26="""","""", GOOGLEFINANCE(A26)),"""")"),3.67300014)</f>
        <v>3.67300014</v>
      </c>
      <c r="C26" s="93"/>
      <c r="D26" s="97" t="str">
        <f>ACTIVOS!E28</f>
        <v/>
      </c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</row>
    <row r="27">
      <c r="A27" s="94" t="s">
        <v>176</v>
      </c>
      <c r="B27" s="95">
        <f>IFERROR(__xludf.DUMMYFUNCTION("IFERROR(IF(A27="""","""", GOOGLEFINANCE(A27)),"""")"),1.0)</f>
        <v>1</v>
      </c>
      <c r="C27" s="93"/>
      <c r="D27" s="97" t="str">
        <f>ACTIVOS!E29</f>
        <v/>
      </c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</row>
    <row r="28">
      <c r="A28" s="94" t="s">
        <v>177</v>
      </c>
      <c r="B28" s="95">
        <f>IFERROR(__xludf.DUMMYFUNCTION("IFERROR(IF(A28="""","""", GOOGLEFINANCE(A28)),"""")"),4893.2)</f>
        <v>4893.2</v>
      </c>
      <c r="C28" s="93"/>
      <c r="D28" s="97" t="str">
        <f>ACTIVOS!E30</f>
        <v/>
      </c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  <row r="29">
      <c r="A29" s="94" t="s">
        <v>178</v>
      </c>
      <c r="B29" s="95">
        <f>IFERROR(__xludf.DUMMYFUNCTION("IFERROR(IF(A29="""","""", GOOGLEFINANCE(A29)),"""")"),1.1372449999999998)</f>
        <v>1.137245</v>
      </c>
      <c r="C29" s="93"/>
      <c r="D29" s="97" t="str">
        <f>ACTIVOS!E31</f>
        <v/>
      </c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>
      <c r="A30" s="94" t="s">
        <v>179</v>
      </c>
      <c r="B30" s="95">
        <f>IFERROR(__xludf.DUMMYFUNCTION("IFERROR(IF(A30="""","""", GOOGLEFINANCE(A30)),"""")"),1.780195)</f>
        <v>1.780195</v>
      </c>
      <c r="C30" s="93"/>
      <c r="D30" s="97" t="str">
        <f>ACTIVOS!E32</f>
        <v/>
      </c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>
      <c r="A31" s="94" t="s">
        <v>180</v>
      </c>
      <c r="B31" s="95">
        <f>IFERROR(__xludf.DUMMYFUNCTION("IFERROR(IF(A31="""","""", GOOGLEFINANCE(A31)),"""")"),1.573985)</f>
        <v>1.573985</v>
      </c>
      <c r="C31" s="93"/>
      <c r="D31" s="97" t="str">
        <f>ACTIVOS!E33</f>
        <v/>
      </c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>
      <c r="A32" s="94" t="s">
        <v>181</v>
      </c>
      <c r="B32" s="95">
        <f>IFERROR(__xludf.DUMMYFUNCTION("IFERROR(IF(A32="""","""", GOOGLEFINANCE(A32)),"""")"),1.136)</f>
        <v>1.136</v>
      </c>
      <c r="C32" s="93"/>
      <c r="D32" s="97" t="str">
        <f>ACTIVOS!E34</f>
        <v/>
      </c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</row>
    <row r="33">
      <c r="A33" s="94" t="s">
        <v>182</v>
      </c>
      <c r="B33" s="95">
        <f>IFERROR(__xludf.DUMMYFUNCTION("IFERROR(IF(A33="""","""", GOOGLEFINANCE(A33)),"""")"),22.42555)</f>
        <v>22.42555</v>
      </c>
      <c r="C33" s="93"/>
      <c r="D33" s="97" t="str">
        <f>ACTIVOS!E35</f>
        <v/>
      </c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</row>
    <row r="34">
      <c r="A34" s="94" t="s">
        <v>183</v>
      </c>
      <c r="B34" s="95">
        <f>IFERROR(__xludf.DUMMYFUNCTION("IFERROR(IF(A34="""","""", GOOGLEFINANCE(A34)),"""")"),1294.185)</f>
        <v>1294.185</v>
      </c>
      <c r="C34" s="93"/>
      <c r="D34" s="97" t="str">
        <f>ACTIVOS!E36</f>
        <v/>
      </c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</row>
    <row r="35">
      <c r="A35" s="94" t="s">
        <v>184</v>
      </c>
      <c r="B35" s="95">
        <f>IFERROR(__xludf.DUMMYFUNCTION("IFERROR(IF(A35="""","""", GOOGLEFINANCE(A35)),"""")"),4.2333)</f>
        <v>4.2333</v>
      </c>
      <c r="C35" s="93"/>
      <c r="D35" s="97" t="str">
        <f>ACTIVOS!E37</f>
        <v/>
      </c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</row>
    <row r="36">
      <c r="A36" s="94" t="s">
        <v>185</v>
      </c>
      <c r="B36" s="95">
        <f>IFERROR(__xludf.DUMMYFUNCTION("IFERROR(IF(A36="""","""", GOOGLEFINANCE(A36)),"""")"),1100.44)</f>
        <v>1100.44</v>
      </c>
      <c r="C36" s="93"/>
      <c r="D36" s="97" t="str">
        <f>ACTIVOS!E38</f>
        <v/>
      </c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</row>
    <row r="37">
      <c r="A37" s="94" t="s">
        <v>186</v>
      </c>
      <c r="B37" s="95">
        <f>IFERROR(__xludf.DUMMYFUNCTION("IFERROR(IF(A37="""","""", GOOGLEFINANCE(A37)),"""")"),11.909820000000002)</f>
        <v>11.90982</v>
      </c>
      <c r="C37" s="93"/>
      <c r="D37" s="97" t="str">
        <f>ACTIVOS!E39</f>
        <v/>
      </c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</row>
    <row r="38">
      <c r="A38" s="94" t="s">
        <v>187</v>
      </c>
      <c r="B38" s="95">
        <f>IFERROR(__xludf.DUMMYFUNCTION("IFERROR(IF(A38="""","""", GOOGLEFINANCE(A38)),"""")"),1.4906199999999998)</f>
        <v>1.49062</v>
      </c>
      <c r="C38" s="93"/>
      <c r="D38" s="97" t="str">
        <f>ACTIVOS!E40</f>
        <v/>
      </c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</row>
    <row r="39">
      <c r="A39" s="94" t="s">
        <v>188</v>
      </c>
      <c r="B39" s="95">
        <f>IFERROR(__xludf.DUMMYFUNCTION("IFERROR(IF(A39="""","""", GOOGLEFINANCE(A39)),"""")"),4.1777)</f>
        <v>4.1777</v>
      </c>
      <c r="C39" s="93"/>
      <c r="D39" s="97" t="str">
        <f>ACTIVOS!E41</f>
        <v/>
      </c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</row>
    <row r="40">
      <c r="A40" s="94" t="s">
        <v>189</v>
      </c>
      <c r="B40" s="95">
        <f>IFERROR(__xludf.DUMMYFUNCTION("IFERROR(IF(A40="""","""", GOOGLEFINANCE(A40)),"""")"),1.136)</f>
        <v>1.136</v>
      </c>
      <c r="C40" s="93"/>
      <c r="D40" s="97" t="str">
        <f>ACTIVOS!E42</f>
        <v/>
      </c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</row>
    <row r="41">
      <c r="A41" s="94" t="s">
        <v>190</v>
      </c>
      <c r="B41" s="95">
        <f>IFERROR(__xludf.DUMMYFUNCTION("IFERROR(IF(A41="""","""", GOOGLEFINANCE(A41)),"""")"),2747.686421208907)</f>
        <v>2747.686421</v>
      </c>
      <c r="C41" s="93"/>
      <c r="D41" s="97" t="str">
        <f>ACTIVOS!E43</f>
        <v/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</row>
    <row r="42">
      <c r="A42" s="94" t="s">
        <v>191</v>
      </c>
      <c r="B42" s="95">
        <f>IFERROR(__xludf.DUMMYFUNCTION("IFERROR(IF(A42="""","""", GOOGLEFINANCE(A42)),"""")"),0.638660142)</f>
        <v>0.638660142</v>
      </c>
      <c r="C42" s="93"/>
      <c r="D42" s="97" t="str">
        <f>ACTIVOS!E44</f>
        <v/>
      </c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</row>
    <row r="43">
      <c r="A43" s="94" t="s">
        <v>192</v>
      </c>
      <c r="B43" s="95">
        <f>IFERROR(__xludf.DUMMYFUNCTION("IFERROR(IF(A43="""","""", GOOGLEFINANCE(A43)),"""")"),0.561775)</f>
        <v>0.561775</v>
      </c>
      <c r="C43" s="93"/>
      <c r="D43" s="97" t="str">
        <f>ACTIVOS!E45</f>
        <v/>
      </c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</row>
    <row r="44">
      <c r="A44" s="94" t="s">
        <v>193</v>
      </c>
      <c r="B44" s="95">
        <f>IFERROR(__xludf.DUMMYFUNCTION("IFERROR(IF(A44="""","""", GOOGLEFINANCE(A44)),"""")"),0.8842551999999999)</f>
        <v>0.8842552</v>
      </c>
      <c r="C44" s="93"/>
      <c r="D44" s="97" t="str">
        <f>ACTIVOS!E46</f>
        <v/>
      </c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</row>
    <row r="45">
      <c r="A45" s="94" t="s">
        <v>194</v>
      </c>
      <c r="B45" s="95">
        <f>IFERROR(__xludf.DUMMYFUNCTION("IFERROR(IF(A45="""","""", GOOGLEFINANCE(A45)),"""")"),0.6379915267813598)</f>
        <v>0.6379915268</v>
      </c>
      <c r="C45" s="93"/>
      <c r="D45" s="97" t="str">
        <f>ACTIVOS!E47</f>
        <v/>
      </c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</row>
    <row r="46">
      <c r="A46" s="94" t="s">
        <v>195</v>
      </c>
      <c r="B46" s="95">
        <f>IFERROR(__xludf.DUMMYFUNCTION("IFERROR(IF(A46="""","""", GOOGLEFINANCE(A46)),"""")"),12.597900000000001)</f>
        <v>12.5979</v>
      </c>
      <c r="C46" s="93"/>
      <c r="D46" s="97" t="str">
        <f>ACTIVOS!E48</f>
        <v/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</row>
    <row r="47">
      <c r="A47" s="94" t="s">
        <v>196</v>
      </c>
      <c r="B47" s="95">
        <f>IFERROR(__xludf.DUMMYFUNCTION("IFERROR(IF(A47="""","""", GOOGLEFINANCE(A47)),"""")"),726.9938000000001)</f>
        <v>726.9938</v>
      </c>
      <c r="C47" s="93"/>
      <c r="D47" s="97" t="str">
        <f>ACTIVOS!E49</f>
        <v/>
      </c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</row>
    <row r="48">
      <c r="A48" s="94" t="s">
        <v>197</v>
      </c>
      <c r="B48" s="95">
        <f>IFERROR(__xludf.DUMMYFUNCTION("IFERROR(IF(A48="""","""", GOOGLEFINANCE(A48)),"""")"),2.377775003437026)</f>
        <v>2.377775003</v>
      </c>
      <c r="C48" s="93"/>
      <c r="D48" s="97" t="str">
        <f>ACTIVOS!E50</f>
        <v/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>
      <c r="A49" s="94" t="s">
        <v>198</v>
      </c>
      <c r="B49" s="95">
        <f>IFERROR(__xludf.DUMMYFUNCTION("IFERROR(IF(A49="""","""", GOOGLEFINANCE(A49)),"""")"),617.8557000000001)</f>
        <v>617.8557</v>
      </c>
      <c r="C49" s="93"/>
      <c r="D49" s="97" t="str">
        <f>PASIVOS!E4</f>
        <v/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>
      <c r="A50" s="94" t="s">
        <v>199</v>
      </c>
      <c r="B50" s="95">
        <f>IFERROR(__xludf.DUMMYFUNCTION("IFERROR(IF(A50="""","""", GOOGLEFINANCE(A50)),"""")"),6.690240999999999)</f>
        <v>6.690241</v>
      </c>
      <c r="C50" s="93"/>
      <c r="D50" s="97" t="str">
        <f>PASIVOS!E5</f>
        <v/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>
      <c r="A51" s="94" t="s">
        <v>200</v>
      </c>
      <c r="B51" s="95">
        <f>IFERROR(__xludf.DUMMYFUNCTION("IFERROR(IF(A51="""","""", GOOGLEFINANCE(A51)),"""")"),0.8373849999999999)</f>
        <v>0.837385</v>
      </c>
      <c r="C51" s="93"/>
      <c r="D51" s="97" t="str">
        <f>PASIVOS!E6</f>
        <v/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>
      <c r="A52" s="94" t="s">
        <v>201</v>
      </c>
      <c r="B52" s="95">
        <f>IFERROR(__xludf.DUMMYFUNCTION("IFERROR(IF(A52="""","""", GOOGLEFINANCE(A52)),"""")"),2.346864)</f>
        <v>2.346864</v>
      </c>
      <c r="C52" s="93"/>
      <c r="D52" s="97" t="str">
        <f>PASIVOS!E7</f>
        <v/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</row>
    <row r="53">
      <c r="A53" s="94" t="s">
        <v>202</v>
      </c>
      <c r="B53" s="95">
        <f>IFERROR(__xludf.DUMMYFUNCTION("IFERROR(IF(A53="""","""", GOOGLEFINANCE(A53)),"""")"),0.638660142)</f>
        <v>0.638660142</v>
      </c>
      <c r="C53" s="93"/>
      <c r="D53" s="97" t="str">
        <f>PASIVOS!E8</f>
        <v/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</row>
    <row r="54">
      <c r="A54" s="94" t="s">
        <v>203</v>
      </c>
      <c r="B54" s="95">
        <f>IFERROR(__xludf.DUMMYFUNCTION("IFERROR(IF(A54="""","""", GOOGLEFINANCE(A54)),"""")"),3099.777)</f>
        <v>3099.777</v>
      </c>
      <c r="C54" s="93"/>
      <c r="D54" s="97" t="str">
        <f>PASIVOS!E9</f>
        <v/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</row>
    <row r="55">
      <c r="A55" s="94" t="s">
        <v>204</v>
      </c>
      <c r="B55" s="95">
        <f>IFERROR(__xludf.DUMMYFUNCTION("IFERROR(IF(A55="""","""", GOOGLEFINANCE(A55)),"""")"),0.722475)</f>
        <v>0.722475</v>
      </c>
      <c r="C55" s="93"/>
      <c r="D55" s="97" t="str">
        <f>PASIVOS!E10</f>
        <v/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</row>
    <row r="56">
      <c r="A56" s="94" t="s">
        <v>205</v>
      </c>
      <c r="B56" s="95">
        <f>IFERROR(__xludf.DUMMYFUNCTION("IFERROR(IF(A56="""","""", GOOGLEFINANCE(A56)),"""")"),0.635285)</f>
        <v>0.635285</v>
      </c>
      <c r="C56" s="93"/>
      <c r="D56" s="97" t="str">
        <f>PASIVOS!E11</f>
        <v/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</row>
    <row r="57">
      <c r="A57" s="94" t="s">
        <v>206</v>
      </c>
      <c r="B57" s="95">
        <f>IFERROR(__xludf.DUMMYFUNCTION("IFERROR(IF(A57="""","""", GOOGLEFINANCE(A57)),"""")"),1.130885)</f>
        <v>1.130885</v>
      </c>
      <c r="C57" s="93"/>
      <c r="D57" s="97" t="str">
        <f>PASIVOS!E12</f>
        <v/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</row>
    <row r="58">
      <c r="A58" s="94" t="s">
        <v>207</v>
      </c>
      <c r="B58" s="95">
        <f>IFERROR(__xludf.DUMMYFUNCTION("IFERROR(IF(A58="""","""", GOOGLEFINANCE(A58)),"""")"),0.7217008793669167)</f>
        <v>0.7217008794</v>
      </c>
      <c r="C58" s="93"/>
      <c r="D58" s="97" t="str">
        <f>PASIVOS!E13</f>
        <v/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</row>
    <row r="59">
      <c r="A59" s="94" t="s">
        <v>208</v>
      </c>
      <c r="B59" s="95">
        <f>IFERROR(__xludf.DUMMYFUNCTION("IFERROR(IF(A59="""","""", GOOGLEFINANCE(A59)),"""")"),14.246500000000001)</f>
        <v>14.2465</v>
      </c>
      <c r="C59" s="93"/>
      <c r="D59" s="97" t="str">
        <f>PASIVOS!E14</f>
        <v/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</row>
    <row r="60">
      <c r="A60" s="94" t="s">
        <v>209</v>
      </c>
      <c r="B60" s="95">
        <f>IFERROR(__xludf.DUMMYFUNCTION("IFERROR(IF(A60="""","""", GOOGLEFINANCE(A60)),"""")"),822.1764000000001)</f>
        <v>822.1764</v>
      </c>
      <c r="C60" s="93"/>
      <c r="D60" s="97" t="str">
        <f>PASIVOS!E15</f>
        <v/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</row>
    <row r="61">
      <c r="A61" s="94" t="s">
        <v>210</v>
      </c>
      <c r="B61" s="95">
        <f>IFERROR(__xludf.DUMMYFUNCTION("IFERROR(IF(A61="""","""", GOOGLEFINANCE(A61)),"""")"),2.681739)</f>
        <v>2.681739</v>
      </c>
      <c r="C61" s="93"/>
      <c r="D61" s="97" t="str">
        <f>PASIVOS!E16</f>
        <v/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</row>
    <row r="62">
      <c r="A62" s="94" t="s">
        <v>211</v>
      </c>
      <c r="B62" s="95">
        <f>IFERROR(__xludf.DUMMYFUNCTION("IFERROR(IF(A62="""","""", GOOGLEFINANCE(A62)),"""")"),698.0263015365286)</f>
        <v>698.0263015</v>
      </c>
      <c r="C62" s="93"/>
      <c r="D62" s="97" t="str">
        <f>PASIVOS!E17</f>
        <v/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</row>
    <row r="63">
      <c r="A63" s="94" t="s">
        <v>212</v>
      </c>
      <c r="B63" s="95">
        <f>IFERROR(__xludf.DUMMYFUNCTION("IFERROR(IF(A63="""","""", GOOGLEFINANCE(A63)),"""")"),7.566654)</f>
        <v>7.566654</v>
      </c>
      <c r="C63" s="93"/>
      <c r="D63" s="97" t="str">
        <f>PASIVOS!E18</f>
        <v/>
      </c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</row>
    <row r="64">
      <c r="A64" s="94" t="s">
        <v>213</v>
      </c>
      <c r="B64" s="95">
        <f>IFERROR(__xludf.DUMMYFUNCTION("IFERROR(IF(A64="""","""", GOOGLEFINANCE(A64)),"""")"),0.9470248)</f>
        <v>0.9470248</v>
      </c>
      <c r="C64" s="93"/>
      <c r="D64" s="97" t="str">
        <f>PASIVOS!E19</f>
        <v/>
      </c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</row>
    <row r="65">
      <c r="A65" s="94" t="s">
        <v>214</v>
      </c>
      <c r="B65" s="95">
        <f>IFERROR(__xludf.DUMMYFUNCTION("IFERROR(IF(A65="""","""", GOOGLEFINANCE(A65)),"""")"),2.653585)</f>
        <v>2.653585</v>
      </c>
      <c r="C65" s="93"/>
      <c r="D65" s="97" t="str">
        <f>PASIVOS!E20</f>
        <v/>
      </c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</row>
    <row r="66">
      <c r="A66" s="94" t="s">
        <v>215</v>
      </c>
      <c r="B66" s="95">
        <f>IFERROR(__xludf.DUMMYFUNCTION("IFERROR(IF(A66="""","""", GOOGLEFINANCE(A66)),"""")"),0.7242453)</f>
        <v>0.7242453</v>
      </c>
      <c r="C66" s="93"/>
      <c r="D66" s="97" t="str">
        <f>PASIVOS!E21</f>
        <v/>
      </c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</row>
    <row r="67">
      <c r="A67" s="94" t="s">
        <v>216</v>
      </c>
      <c r="B67" s="95">
        <f>IFERROR(__xludf.DUMMYFUNCTION("IFERROR(IF(A67="""","""", GOOGLEFINANCE(A67)),"""")"),4304.690933244969)</f>
        <v>4304.690933</v>
      </c>
      <c r="C67" s="93"/>
      <c r="D67" s="97" t="str">
        <f>PASIVOS!E22</f>
        <v/>
      </c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</row>
    <row r="68">
      <c r="A68" s="94" t="s">
        <v>217</v>
      </c>
      <c r="B68" s="95">
        <f>IFERROR(__xludf.DUMMYFUNCTION("IFERROR(IF(A68="""","""", GOOGLEFINANCE(A68)),"""")"),1.00056342)</f>
        <v>1.00056342</v>
      </c>
      <c r="C68" s="93"/>
      <c r="D68" s="97" t="str">
        <f>PASIVOS!E23</f>
        <v/>
      </c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</row>
    <row r="69">
      <c r="A69" s="94" t="s">
        <v>218</v>
      </c>
      <c r="B69" s="95">
        <f>IFERROR(__xludf.DUMMYFUNCTION("IFERROR(IF(A69="""","""", GOOGLEFINANCE(A69)),"""")"),0.88028169)</f>
        <v>0.88028169</v>
      </c>
      <c r="C69" s="93"/>
      <c r="D69" s="97" t="str">
        <f>PASIVOS!E24</f>
        <v/>
      </c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</row>
    <row r="70">
      <c r="A70" s="94" t="s">
        <v>219</v>
      </c>
      <c r="B70" s="95">
        <f>IFERROR(__xludf.DUMMYFUNCTION("IFERROR(IF(A70="""","""", GOOGLEFINANCE(A70)),"""")"),1.5665378917739334)</f>
        <v>1.566537892</v>
      </c>
      <c r="C70" s="93"/>
      <c r="D70" s="97" t="str">
        <f>PASIVOS!E25</f>
        <v/>
      </c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</row>
    <row r="71">
      <c r="A71" s="94" t="s">
        <v>220</v>
      </c>
      <c r="B71" s="95">
        <f>IFERROR(__xludf.DUMMYFUNCTION("IFERROR(IF(A71="""","""", GOOGLEFINANCE(A71)),"""")"),1.3849107870542148)</f>
        <v>1.384910787</v>
      </c>
      <c r="C71" s="93"/>
      <c r="D71" s="97" t="str">
        <f>PASIVOS!E26</f>
        <v/>
      </c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</row>
    <row r="72">
      <c r="A72" s="94" t="s">
        <v>221</v>
      </c>
      <c r="B72" s="95">
        <f>IFERROR(__xludf.DUMMYFUNCTION("IFERROR(IF(A72="""","""", GOOGLEFINANCE(A72)),"""")"),19.95546138414653)</f>
        <v>19.95546138</v>
      </c>
      <c r="C72" s="93"/>
      <c r="D72" s="97" t="str">
        <f>PASIVOS!E27</f>
        <v/>
      </c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</row>
    <row r="73">
      <c r="A73" s="94" t="s">
        <v>222</v>
      </c>
      <c r="B73" s="95">
        <f>IFERROR(__xludf.DUMMYFUNCTION("IFERROR(IF(A73="""","""", GOOGLEFINANCE(A73)),"""")"),1138.8767805112293)</f>
        <v>1138.876781</v>
      </c>
      <c r="C73" s="93"/>
      <c r="D73" s="97" t="str">
        <f>PASIVOS!E28</f>
        <v/>
      </c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</row>
    <row r="74">
      <c r="A74" s="94" t="s">
        <v>223</v>
      </c>
      <c r="B74" s="95">
        <f>IFERROR(__xludf.DUMMYFUNCTION("IFERROR(IF(A74="""","""", GOOGLEFINANCE(A74)),"""")"),3.7251654408542416)</f>
        <v>3.725165441</v>
      </c>
      <c r="C74" s="93"/>
      <c r="D74" s="97" t="str">
        <f>PASIVOS!E29</f>
        <v/>
      </c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</row>
    <row r="75">
      <c r="A75" s="94" t="s">
        <v>224</v>
      </c>
      <c r="B75" s="95">
        <f>IFERROR(__xludf.DUMMYFUNCTION("IFERROR(IF(A75="""","""", GOOGLEFINANCE(A75)),"""")"),966.7279421498264)</f>
        <v>966.7279421</v>
      </c>
      <c r="C75" s="93"/>
      <c r="D75" s="97" t="str">
        <f>PASIVOS!E30</f>
        <v/>
      </c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</row>
    <row r="76">
      <c r="A76" s="94" t="s">
        <v>225</v>
      </c>
      <c r="B76" s="95">
        <f>IFERROR(__xludf.DUMMYFUNCTION("IFERROR(IF(A76="""","""", GOOGLEFINANCE(A76)),"""")"),10.478310765467569)</f>
        <v>10.47831077</v>
      </c>
      <c r="C76" s="93"/>
      <c r="D76" s="97" t="str">
        <f>PASIVOS!E31</f>
        <v/>
      </c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</row>
    <row r="77">
      <c r="A77" s="94" t="s">
        <v>226</v>
      </c>
      <c r="B77" s="95">
        <f>IFERROR(__xludf.DUMMYFUNCTION("IFERROR(IF(A77="""","""", GOOGLEFINANCE(A77)),"""")"),1.3120838880280712)</f>
        <v>1.312083888</v>
      </c>
      <c r="C77" s="93"/>
      <c r="D77" s="97" t="str">
        <f>PASIVOS!E32</f>
        <v/>
      </c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</row>
    <row r="78">
      <c r="A78" s="94" t="s">
        <v>227</v>
      </c>
      <c r="B78" s="95">
        <f>IFERROR(__xludf.DUMMYFUNCTION("IFERROR(IF(A78="""","""", GOOGLEFINANCE(A78)),"""")"),3.6750695817388785)</f>
        <v>3.675069582</v>
      </c>
      <c r="C78" s="93"/>
      <c r="D78" s="97" t="str">
        <f>PASIVOS!E33</f>
        <v/>
      </c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</row>
    <row r="79">
      <c r="A79" s="94" t="s">
        <v>228</v>
      </c>
      <c r="B79" s="95">
        <f>IFERROR(__xludf.DUMMYFUNCTION("IFERROR(IF(A79="""","""", GOOGLEFINANCE(A79)),"""")"),1.00056342)</f>
        <v>1.00056342</v>
      </c>
      <c r="C79" s="93"/>
      <c r="D79" s="97" t="str">
        <f>PASIVOS!E34</f>
        <v/>
      </c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</row>
    <row r="80">
      <c r="A80" s="94" t="s">
        <v>229</v>
      </c>
      <c r="B80" s="95">
        <f>IFERROR(__xludf.DUMMYFUNCTION("IFERROR(IF(A80="""","""", GOOGLEFINANCE(A80)),"""")"),216.0472)</f>
        <v>216.0472</v>
      </c>
      <c r="C80" s="93"/>
      <c r="D80" s="97" t="str">
        <f>PASIVOS!E35</f>
        <v/>
      </c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</row>
    <row r="81">
      <c r="A81" s="94" t="s">
        <v>230</v>
      </c>
      <c r="B81" s="95">
        <f>IFERROR(__xludf.DUMMYFUNCTION("IFERROR(IF(A81="""","""", GOOGLEFINANCE(A81)),"""")"),0.0501486909)</f>
        <v>0.0501486909</v>
      </c>
      <c r="C81" s="93"/>
      <c r="D81" s="97" t="str">
        <f>PASIVOS!E36</f>
        <v/>
      </c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</row>
    <row r="82">
      <c r="A82" s="94" t="s">
        <v>231</v>
      </c>
      <c r="B82" s="95">
        <f>IFERROR(__xludf.DUMMYFUNCTION("IFERROR(IF(A82="""","""", GOOGLEFINANCE(A82)),"""")"),0.044592)</f>
        <v>0.044592</v>
      </c>
      <c r="C82" s="93"/>
      <c r="D82" s="97" t="str">
        <f>PASIVOS!E37</f>
        <v/>
      </c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</row>
    <row r="83">
      <c r="A83" s="94" t="s">
        <v>232</v>
      </c>
      <c r="B83" s="95">
        <f>IFERROR(__xludf.DUMMYFUNCTION("IFERROR(IF(A83="""","""", GOOGLEFINANCE(A83)),"""")"),0.07937833)</f>
        <v>0.07937833</v>
      </c>
      <c r="C83" s="93"/>
      <c r="D83" s="97" t="str">
        <f>PASIVOS!E38</f>
        <v/>
      </c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</row>
    <row r="84">
      <c r="A84" s="94" t="s">
        <v>233</v>
      </c>
      <c r="B84" s="95">
        <f>IFERROR(__xludf.DUMMYFUNCTION("IFERROR(IF(A84="""","""", GOOGLEFINANCE(A84)),"""")"),0.0701925)</f>
        <v>0.0701925</v>
      </c>
      <c r="C84" s="93"/>
      <c r="D84" s="97" t="str">
        <f>PASIVOS!E39</f>
        <v/>
      </c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</row>
    <row r="85">
      <c r="A85" s="94" t="s">
        <v>234</v>
      </c>
      <c r="B85" s="95">
        <f>IFERROR(__xludf.DUMMYFUNCTION("IFERROR(IF(A85="""","""", GOOGLEFINANCE(A85)),"""")"),0.05009619008505072)</f>
        <v>0.05009619009</v>
      </c>
      <c r="C85" s="93"/>
      <c r="D85" s="97" t="str">
        <f>PASIVOS!E40</f>
        <v/>
      </c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</row>
    <row r="86">
      <c r="A86" s="94" t="s">
        <v>235</v>
      </c>
      <c r="B86" s="95">
        <f>IFERROR(__xludf.DUMMYFUNCTION("IFERROR(IF(A86="""","""", GOOGLEFINANCE(A86)),"""")"),57.71005)</f>
        <v>57.71005</v>
      </c>
      <c r="C86" s="93"/>
      <c r="D86" s="97" t="str">
        <f>PASIVOS!E41</f>
        <v/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</row>
    <row r="87">
      <c r="A87" s="94" t="s">
        <v>236</v>
      </c>
      <c r="B87" s="95">
        <f>IFERROR(__xludf.DUMMYFUNCTION("IFERROR(IF(A87="""","""", GOOGLEFINANCE(A87)),"""")"),0.186911)</f>
        <v>0.186911</v>
      </c>
      <c r="C87" s="93"/>
      <c r="D87" s="97" t="str">
        <f>PASIVOS!E42</f>
        <v/>
      </c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</row>
    <row r="88">
      <c r="A88" s="94" t="s">
        <v>237</v>
      </c>
      <c r="B88" s="95">
        <f>IFERROR(__xludf.DUMMYFUNCTION("IFERROR(IF(A88="""","""", GOOGLEFINANCE(A88)),"""")"),48.587230000000005)</f>
        <v>48.58723</v>
      </c>
      <c r="C88" s="93"/>
      <c r="D88" s="97" t="str">
        <f>PASIVOS!E43</f>
        <v/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</row>
    <row r="89">
      <c r="A89" s="94" t="s">
        <v>238</v>
      </c>
      <c r="B89" s="95">
        <f>IFERROR(__xludf.DUMMYFUNCTION("IFERROR(IF(A89="""","""", GOOGLEFINANCE(A89)),"""")"),0.531065)</f>
        <v>0.531065</v>
      </c>
      <c r="C89" s="93"/>
      <c r="D89" s="97" t="str">
        <f>PASIVOS!E44</f>
        <v/>
      </c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</row>
    <row r="90">
      <c r="A90" s="94" t="s">
        <v>239</v>
      </c>
      <c r="B90" s="95">
        <f>IFERROR(__xludf.DUMMYFUNCTION("IFERROR(IF(A90="""","""", GOOGLEFINANCE(A90)),"""")"),0.06646982)</f>
        <v>0.06646982</v>
      </c>
      <c r="C90" s="93"/>
      <c r="D90" s="97" t="str">
        <f>PASIVOS!E45</f>
        <v/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</row>
    <row r="91">
      <c r="A91" s="94" t="s">
        <v>240</v>
      </c>
      <c r="B91" s="95">
        <f>IFERROR(__xludf.DUMMYFUNCTION("IFERROR(IF(A91="""","""", GOOGLEFINANCE(A91)),"""")"),0.1862633)</f>
        <v>0.1862633</v>
      </c>
      <c r="C91" s="93"/>
      <c r="D91" s="97" t="str">
        <f>PASIVOS!E46</f>
        <v/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</row>
    <row r="92">
      <c r="A92" s="94" t="s">
        <v>241</v>
      </c>
      <c r="B92" s="95">
        <f>IFERROR(__xludf.DUMMYFUNCTION("IFERROR(IF(A92="""","""", GOOGLEFINANCE(A92)),"""")"),0.0501486909)</f>
        <v>0.0501486909</v>
      </c>
      <c r="C92" s="93"/>
      <c r="D92" s="97" t="str">
        <f>PASIVOS!E47</f>
        <v/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</row>
    <row r="93">
      <c r="A93" s="94" t="s">
        <v>242</v>
      </c>
      <c r="B93" s="95">
        <f>IFERROR(__xludf.DUMMYFUNCTION("IFERROR(IF(A93="""","""", GOOGLEFINANCE(A93)),"""")"),3.783042)</f>
        <v>3.783042</v>
      </c>
      <c r="C93" s="93"/>
      <c r="D93" s="97" t="str">
        <f>PASIVOS!E48</f>
        <v/>
      </c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</row>
    <row r="94">
      <c r="A94" s="94" t="s">
        <v>243</v>
      </c>
      <c r="B94" s="95">
        <f>IFERROR(__xludf.DUMMYFUNCTION("IFERROR(IF(A94="""","""", GOOGLEFINANCE(A94)),"""")"),8.787423000000001E-4)</f>
        <v>0.0008787423</v>
      </c>
      <c r="C94" s="93"/>
      <c r="D94" s="97" t="str">
        <f>PASIVOS!E49</f>
        <v/>
      </c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</row>
    <row r="95">
      <c r="A95" s="94" t="s">
        <v>244</v>
      </c>
      <c r="B95" s="95">
        <f>IFERROR(__xludf.DUMMYFUNCTION("IFERROR(IF(A95="""","""", GOOGLEFINANCE(A95)),"""")"),7.727075E-4)</f>
        <v>0.0007727075</v>
      </c>
      <c r="C95" s="93"/>
      <c r="D95" s="97" t="str">
        <f>PASIVOS!E50</f>
        <v/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</row>
    <row r="96">
      <c r="A96" s="94" t="s">
        <v>245</v>
      </c>
      <c r="B96" s="95">
        <f>IFERROR(__xludf.DUMMYFUNCTION("IFERROR(IF(A96="""","""", GOOGLEFINANCE(A96)),"""")"),0.001375528)</f>
        <v>0.001375528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</row>
    <row r="97">
      <c r="A97" s="94" t="s">
        <v>246</v>
      </c>
      <c r="B97" s="95">
        <f>IFERROR(__xludf.DUMMYFUNCTION("IFERROR(IF(A97="""","""", GOOGLEFINANCE(A97)),"""")"),0.001216284)</f>
        <v>0.001216284</v>
      </c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</row>
    <row r="98">
      <c r="A98" s="94" t="s">
        <v>247</v>
      </c>
      <c r="B98" s="95">
        <f>IFERROR(__xludf.DUMMYFUNCTION("IFERROR(IF(A98="""","""", GOOGLEFINANCE(A98)),"""")"),8.778223860038395E-4)</f>
        <v>0.000877822386</v>
      </c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</row>
    <row r="99">
      <c r="A99" s="94" t="s">
        <v>248</v>
      </c>
      <c r="B99" s="95">
        <f>IFERROR(__xludf.DUMMYFUNCTION("IFERROR(IF(A99="""","""", GOOGLEFINANCE(A99)),"""")"),0.017328)</f>
        <v>0.017328</v>
      </c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</row>
    <row r="100">
      <c r="A100" s="94" t="s">
        <v>249</v>
      </c>
      <c r="B100" s="95">
        <f>IFERROR(__xludf.DUMMYFUNCTION("IFERROR(IF(A100="""","""", GOOGLEFINANCE(A100)),"""")"),0.003272858)</f>
        <v>0.003272858</v>
      </c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</row>
    <row r="101">
      <c r="A101" s="94" t="s">
        <v>250</v>
      </c>
      <c r="B101" s="95">
        <f>IFERROR(__xludf.DUMMYFUNCTION("IFERROR(IF(A101="""","""", GOOGLEFINANCE(A101)),"""")"),0.8507745999999999)</f>
        <v>0.8507746</v>
      </c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</row>
    <row r="102">
      <c r="A102" s="94" t="s">
        <v>251</v>
      </c>
      <c r="B102" s="95">
        <f>IFERROR(__xludf.DUMMYFUNCTION("IFERROR(IF(A102="""","""", GOOGLEFINANCE(A102)),"""")"),0.009202550462225978)</f>
        <v>0.009202550462</v>
      </c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</row>
    <row r="103">
      <c r="A103" s="94" t="s">
        <v>252</v>
      </c>
      <c r="B103" s="95">
        <f>IFERROR(__xludf.DUMMYFUNCTION("IFERROR(IF(A103="""","""", GOOGLEFINANCE(A103)),"""")"),0.001151763)</f>
        <v>0.001151763</v>
      </c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</row>
    <row r="104">
      <c r="A104" s="94" t="s">
        <v>253</v>
      </c>
      <c r="B104" s="95">
        <f>IFERROR(__xludf.DUMMYFUNCTION("IFERROR(IF(A104="""","""", GOOGLEFINANCE(A104)),"""")"),0.003227620752535928)</f>
        <v>0.003227620753</v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</row>
    <row r="105">
      <c r="A105" s="94" t="s">
        <v>254</v>
      </c>
      <c r="B105" s="95">
        <f>IFERROR(__xludf.DUMMYFUNCTION("IFERROR(IF(A105="""","""", GOOGLEFINANCE(A105)),"""")"),8.78742344E-4)</f>
        <v>0.000878742344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</row>
    <row r="106">
      <c r="A106" s="94" t="s">
        <v>255</v>
      </c>
      <c r="B106" s="95">
        <f>IFERROR(__xludf.DUMMYFUNCTION("IFERROR(IF(A106="""","""", GOOGLEFINANCE(A106)),"""")"),1168.844)</f>
        <v>1168.844</v>
      </c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</row>
    <row r="107">
      <c r="A107" s="94" t="s">
        <v>256</v>
      </c>
      <c r="B107" s="95">
        <f>IFERROR(__xludf.DUMMYFUNCTION("IFERROR(IF(A107="""","""", GOOGLEFINANCE(A107)),"""")"),0.265745416)</f>
        <v>0.265745416</v>
      </c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</row>
    <row r="108">
      <c r="A108" s="94" t="s">
        <v>257</v>
      </c>
      <c r="B108" s="95">
        <f>IFERROR(__xludf.DUMMYFUNCTION("IFERROR(IF(A108="""","""", GOOGLEFINANCE(A108)),"""")"),0.23630669999999998)</f>
        <v>0.2363067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</row>
    <row r="109">
      <c r="A109" s="94" t="s">
        <v>258</v>
      </c>
      <c r="B109" s="95">
        <f>IFERROR(__xludf.DUMMYFUNCTION("IFERROR(IF(A109="""","""", GOOGLEFINANCE(A109)),"""")"),0.4203782110128614)</f>
        <v>0.420378211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</row>
    <row r="110">
      <c r="A110" s="94" t="s">
        <v>259</v>
      </c>
      <c r="B110" s="95">
        <f>IFERROR(__xludf.DUMMYFUNCTION("IFERROR(IF(A110="""","""", GOOGLEFINANCE(A110)),"""")"),0.3678355)</f>
        <v>0.3678355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</row>
    <row r="111">
      <c r="A111" s="94" t="s">
        <v>260</v>
      </c>
      <c r="B111" s="95">
        <f>IFERROR(__xludf.DUMMYFUNCTION("IFERROR(IF(A111="""","""", GOOGLEFINANCE(A111)),"""")"),0.26546720632675336)</f>
        <v>0.2654672063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</row>
    <row r="112">
      <c r="A112" s="94" t="s">
        <v>261</v>
      </c>
      <c r="B112" s="95">
        <f>IFERROR(__xludf.DUMMYFUNCTION("IFERROR(IF(A112="""","""", GOOGLEFINANCE(A112)),"""")"),5.297486999999999)</f>
        <v>5.297487</v>
      </c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</row>
    <row r="113">
      <c r="A113" s="94" t="s">
        <v>262</v>
      </c>
      <c r="B113" s="95">
        <f>IFERROR(__xludf.DUMMYFUNCTION("IFERROR(IF(A113="""","""", GOOGLEFINANCE(A113)),"""")"),305.7154)</f>
        <v>305.7154</v>
      </c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</row>
    <row r="114">
      <c r="A114" s="94" t="s">
        <v>263</v>
      </c>
      <c r="B114" s="95">
        <f>IFERROR(__xludf.DUMMYFUNCTION("IFERROR(IF(A114="""","""", GOOGLEFINANCE(A114)),"""")"),258.9636)</f>
        <v>258.9636</v>
      </c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</row>
    <row r="115">
      <c r="A115" s="94" t="s">
        <v>264</v>
      </c>
      <c r="B115" s="95">
        <f>IFERROR(__xludf.DUMMYFUNCTION("IFERROR(IF(A115="""","""", GOOGLEFINANCE(A115)),"""")"),2.782995058270726)</f>
        <v>2.782995058</v>
      </c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</row>
    <row r="116">
      <c r="A116" s="94" t="s">
        <v>265</v>
      </c>
      <c r="B116" s="95">
        <f>IFERROR(__xludf.DUMMYFUNCTION("IFERROR(IF(A116="""","""", GOOGLEFINANCE(A116)),"""")"),0.3520958416929484)</f>
        <v>0.3520958417</v>
      </c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</row>
    <row r="117">
      <c r="A117" s="94" t="s">
        <v>266</v>
      </c>
      <c r="B117" s="95">
        <f>IFERROR(__xludf.DUMMYFUNCTION("IFERROR(IF(A117="""","""", GOOGLEFINANCE(A117)),"""")"),0.9760829501723584)</f>
        <v>0.9760829502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</row>
    <row r="118">
      <c r="A118" s="94" t="s">
        <v>267</v>
      </c>
      <c r="B118" s="95">
        <f>IFERROR(__xludf.DUMMYFUNCTION("IFERROR(IF(A118="""","""", GOOGLEFINANCE(A118)),"""")"),0.265745416)</f>
        <v>0.265745416</v>
      </c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</row>
    <row r="119">
      <c r="A119" s="94" t="s">
        <v>268</v>
      </c>
      <c r="B119" s="95">
        <f>IFERROR(__xludf.DUMMYFUNCTION("IFERROR(IF(A119="""","""", GOOGLEFINANCE(A119)),"""")"),4.495566)</f>
        <v>4.495566</v>
      </c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</row>
    <row r="120">
      <c r="A120" s="94" t="s">
        <v>269</v>
      </c>
      <c r="B120" s="95">
        <f>IFERROR(__xludf.DUMMYFUNCTION("IFERROR(IF(A120="""","""", GOOGLEFINANCE(A120)),"""")"),0.0010350000000000001)</f>
        <v>0.001035</v>
      </c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</row>
    <row r="121">
      <c r="A121" s="94" t="s">
        <v>270</v>
      </c>
      <c r="B121" s="95">
        <f>IFERROR(__xludf.DUMMYFUNCTION("IFERROR(IF(A121="""","""", GOOGLEFINANCE(A121)),"""")"),9.1E-4)</f>
        <v>0.00091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</row>
    <row r="122">
      <c r="A122" s="94" t="s">
        <v>271</v>
      </c>
      <c r="B122" s="95">
        <f>IFERROR(__xludf.DUMMYFUNCTION("IFERROR(IF(A122="""","""", GOOGLEFINANCE(A122)),"""")"),0.001618501)</f>
        <v>0.001618501</v>
      </c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</row>
    <row r="123">
      <c r="A123" s="94" t="s">
        <v>272</v>
      </c>
      <c r="B123" s="95">
        <f>IFERROR(__xludf.DUMMYFUNCTION("IFERROR(IF(A123="""","""", GOOGLEFINANCE(A123)),"""")"),0.0014311292167981753)</f>
        <v>0.001431129217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</row>
    <row r="124">
      <c r="A124" s="94" t="s">
        <v>273</v>
      </c>
      <c r="B124" s="95">
        <f>IFERROR(__xludf.DUMMYFUNCTION("IFERROR(IF(A124="""","""", GOOGLEFINANCE(A124)),"""")"),0.001032872629324883)</f>
        <v>0.001032872629</v>
      </c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</row>
    <row r="125">
      <c r="A125" s="94" t="s">
        <v>274</v>
      </c>
      <c r="B125" s="95">
        <f>IFERROR(__xludf.DUMMYFUNCTION("IFERROR(IF(A125="""","""", GOOGLEFINANCE(A125)),"""")"),0.02058487)</f>
        <v>0.02058487</v>
      </c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</row>
    <row r="126">
      <c r="A126" s="94" t="s">
        <v>275</v>
      </c>
      <c r="B126" s="95">
        <f>IFERROR(__xludf.DUMMYFUNCTION("IFERROR(IF(A126="""","""", GOOGLEFINANCE(A126)),"""")"),1.17559)</f>
        <v>1.17559</v>
      </c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</row>
    <row r="127">
      <c r="A127" s="94" t="s">
        <v>276</v>
      </c>
      <c r="B127" s="95">
        <f>IFERROR(__xludf.DUMMYFUNCTION("IFERROR(IF(A127="""","""", GOOGLEFINANCE(A127)),"""")"),0.003862171)</f>
        <v>0.003862171</v>
      </c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</row>
    <row r="128">
      <c r="A128" s="94" t="s">
        <v>277</v>
      </c>
      <c r="B128" s="95">
        <f>IFERROR(__xludf.DUMMYFUNCTION("IFERROR(IF(A128="""","""", GOOGLEFINANCE(A128)),"""")"),0.010828001932924833)</f>
        <v>0.01082800193</v>
      </c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</row>
    <row r="129">
      <c r="A129" s="94" t="s">
        <v>278</v>
      </c>
      <c r="B129" s="95">
        <f>IFERROR(__xludf.DUMMYFUNCTION("IFERROR(IF(A129="""","""", GOOGLEFINANCE(A129)),"""")"),0.0013554794560741417)</f>
        <v>0.001355479456</v>
      </c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</row>
    <row r="130">
      <c r="A130" s="94" t="s">
        <v>279</v>
      </c>
      <c r="B130" s="95">
        <f>IFERROR(__xludf.DUMMYFUNCTION("IFERROR(IF(A130="""","""", GOOGLEFINANCE(A130)),"""")"),0.0037977171535937115)</f>
        <v>0.003797717154</v>
      </c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</row>
    <row r="131">
      <c r="A131" s="94" t="s">
        <v>280</v>
      </c>
      <c r="B131" s="95">
        <f>IFERROR(__xludf.DUMMYFUNCTION("IFERROR(IF(A131="""","""", GOOGLEFINANCE(A131)),"""")"),0.00103395508)</f>
        <v>0.00103395508</v>
      </c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</row>
    <row r="132">
      <c r="A132" s="94" t="s">
        <v>281</v>
      </c>
      <c r="B132" s="95">
        <f>IFERROR(__xludf.DUMMYFUNCTION("IFERROR(IF(A132="""","""", GOOGLEFINANCE(A132)),"""")"),410.81722459411526)</f>
        <v>410.8172246</v>
      </c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</row>
    <row r="133">
      <c r="A133" s="94" t="s">
        <v>282</v>
      </c>
      <c r="B133" s="95">
        <f>IFERROR(__xludf.DUMMYFUNCTION("IFERROR(IF(A133="""","""", GOOGLEFINANCE(A133)),"""")"),0.095489)</f>
        <v>0.095489</v>
      </c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</row>
    <row r="134">
      <c r="A134" s="94" t="s">
        <v>283</v>
      </c>
      <c r="B134" s="95">
        <f>IFERROR(__xludf.DUMMYFUNCTION("IFERROR(IF(A134="""","""", GOOGLEFINANCE(A134)),"""")"),0.08396447)</f>
        <v>0.08396447</v>
      </c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</row>
    <row r="135">
      <c r="A135" s="94" t="s">
        <v>284</v>
      </c>
      <c r="B135" s="95">
        <f>IFERROR(__xludf.DUMMYFUNCTION("IFERROR(IF(A135="""","""", GOOGLEFINANCE(A135)),"""")"),0.1494675)</f>
        <v>0.1494675</v>
      </c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</row>
    <row r="136">
      <c r="A136" s="94" t="s">
        <v>285</v>
      </c>
      <c r="B136" s="95">
        <f>IFERROR(__xludf.DUMMYFUNCTION("IFERROR(IF(A136="""","""", GOOGLEFINANCE(A136)),"""")"),0.13216999999999998)</f>
        <v>0.13217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</row>
    <row r="137">
      <c r="A137" s="94" t="s">
        <v>286</v>
      </c>
      <c r="B137" s="95">
        <f>IFERROR(__xludf.DUMMYFUNCTION("IFERROR(IF(A137="""","""", GOOGLEFINANCE(A137)),"""")"),0.09538858085252847)</f>
        <v>0.09538858085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</row>
    <row r="138">
      <c r="A138" s="94" t="s">
        <v>287</v>
      </c>
      <c r="B138" s="95">
        <f>IFERROR(__xludf.DUMMYFUNCTION("IFERROR(IF(A138="""","""", GOOGLEFINANCE(A138)),"""")"),1.882995)</f>
        <v>1.882995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</row>
    <row r="139">
      <c r="A139" s="94" t="s">
        <v>288</v>
      </c>
      <c r="B139" s="95">
        <f>IFERROR(__xludf.DUMMYFUNCTION("IFERROR(IF(A139="""","""", GOOGLEFINANCE(A139)),"""")"),107.5586635953065)</f>
        <v>107.5586636</v>
      </c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</row>
    <row r="140">
      <c r="A140" s="94" t="s">
        <v>289</v>
      </c>
      <c r="B140" s="95">
        <f>IFERROR(__xludf.DUMMYFUNCTION("IFERROR(IF(A140="""","""", GOOGLEFINANCE(A140)),"""")"),0.35551033774497576)</f>
        <v>0.3555103377</v>
      </c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</row>
    <row r="141">
      <c r="A141" s="94" t="s">
        <v>290</v>
      </c>
      <c r="B141" s="95">
        <f>IFERROR(__xludf.DUMMYFUNCTION("IFERROR(IF(A141="""","""", GOOGLEFINANCE(A141)),"""")"),92.25946677481747)</f>
        <v>92.25946677</v>
      </c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</row>
    <row r="142">
      <c r="A142" s="94" t="s">
        <v>291</v>
      </c>
      <c r="B142" s="95">
        <f>IFERROR(__xludf.DUMMYFUNCTION("IFERROR(IF(A142="""","""", GOOGLEFINANCE(A142)),"""")"),0.125161)</f>
        <v>0.125161</v>
      </c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</row>
    <row r="143">
      <c r="A143" s="94" t="s">
        <v>292</v>
      </c>
      <c r="B143" s="95">
        <f>IFERROR(__xludf.DUMMYFUNCTION("IFERROR(IF(A143="""","""", GOOGLEFINANCE(A143)),"""")"),0.3507461)</f>
        <v>0.3507461</v>
      </c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</row>
    <row r="144">
      <c r="A144" s="94" t="s">
        <v>293</v>
      </c>
      <c r="B144" s="95">
        <f>IFERROR(__xludf.DUMMYFUNCTION("IFERROR(IF(A144="""","""", GOOGLEFINANCE(A144)),"""")"),0.0954885481)</f>
        <v>0.0954885481</v>
      </c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</row>
    <row r="145">
      <c r="A145" s="94" t="s">
        <v>294</v>
      </c>
      <c r="B145" s="95">
        <f>IFERROR(__xludf.DUMMYFUNCTION("IFERROR(IF(A145="""","""", GOOGLEFINANCE(A145)),"""")"),3280.654679881667)</f>
        <v>3280.65468</v>
      </c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</row>
    <row r="146">
      <c r="A146" s="94" t="s">
        <v>295</v>
      </c>
      <c r="B146" s="95">
        <f>IFERROR(__xludf.DUMMYFUNCTION("IFERROR(IF(A146="""","""", GOOGLEFINANCE(A146)),"""")"),0.7625409)</f>
        <v>0.7625409</v>
      </c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</row>
    <row r="147">
      <c r="A147" s="94" t="s">
        <v>296</v>
      </c>
      <c r="B147" s="95">
        <f>IFERROR(__xludf.DUMMYFUNCTION("IFERROR(IF(A147="""","""", GOOGLEFINANCE(A147)),"""")"),0.6708573)</f>
        <v>0.6708573</v>
      </c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</row>
    <row r="148">
      <c r="A148" s="94" t="s">
        <v>297</v>
      </c>
      <c r="B148" s="95">
        <f>IFERROR(__xludf.DUMMYFUNCTION("IFERROR(IF(A148="""","""", GOOGLEFINANCE(A148)),"""")"),1.194205)</f>
        <v>1.194205</v>
      </c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</row>
    <row r="149">
      <c r="A149" s="94" t="s">
        <v>298</v>
      </c>
      <c r="B149" s="95">
        <f>IFERROR(__xludf.DUMMYFUNCTION("IFERROR(IF(A149="""","""", GOOGLEFINANCE(A149)),"""")"),1.055985)</f>
        <v>1.055985</v>
      </c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</row>
    <row r="150">
      <c r="A150" s="94" t="s">
        <v>299</v>
      </c>
      <c r="B150" s="95">
        <f>IFERROR(__xludf.DUMMYFUNCTION("IFERROR(IF(A150="""","""", GOOGLEFINANCE(A150)),"""")"),0.7617426326033383)</f>
        <v>0.7617426326</v>
      </c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</row>
    <row r="151">
      <c r="A151" s="94" t="s">
        <v>300</v>
      </c>
      <c r="B151" s="95">
        <f>IFERROR(__xludf.DUMMYFUNCTION("IFERROR(IF(A151="""","""", GOOGLEFINANCE(A151)),"""")"),15.04442)</f>
        <v>15.04442</v>
      </c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</row>
    <row r="152">
      <c r="A152" s="94" t="s">
        <v>301</v>
      </c>
      <c r="B152" s="95">
        <f>IFERROR(__xludf.DUMMYFUNCTION("IFERROR(IF(A152="""","""", GOOGLEFINANCE(A152)),"""")"),868.2342)</f>
        <v>868.2342</v>
      </c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</row>
    <row r="153">
      <c r="A153" s="94" t="s">
        <v>302</v>
      </c>
      <c r="B153" s="95">
        <f>IFERROR(__xludf.DUMMYFUNCTION("IFERROR(IF(A153="""","""", GOOGLEFINANCE(A153)),"""")"),2.8389916085472553)</f>
        <v>2.838991609</v>
      </c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</row>
    <row r="154">
      <c r="A154" s="94" t="s">
        <v>303</v>
      </c>
      <c r="B154" s="95">
        <f>IFERROR(__xludf.DUMMYFUNCTION("IFERROR(IF(A154="""","""", GOOGLEFINANCE(A154)),"""")"),736.7545305268769)</f>
        <v>736.7545305</v>
      </c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</row>
    <row r="155">
      <c r="A155" s="94" t="s">
        <v>304</v>
      </c>
      <c r="B155" s="95">
        <f>IFERROR(__xludf.DUMMYFUNCTION("IFERROR(IF(A155="""","""", GOOGLEFINANCE(A155)),"""")"),7.9897)</f>
        <v>7.9897</v>
      </c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</row>
    <row r="156">
      <c r="A156" s="94" t="s">
        <v>305</v>
      </c>
      <c r="B156" s="95">
        <f>IFERROR(__xludf.DUMMYFUNCTION("IFERROR(IF(A156="""","""", GOOGLEFINANCE(A156)),"""")"),2.802603)</f>
        <v>2.802603</v>
      </c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</row>
    <row r="157">
      <c r="A157" s="94" t="s">
        <v>306</v>
      </c>
      <c r="B157" s="95">
        <f>IFERROR(__xludf.DUMMYFUNCTION("IFERROR(IF(A157="""","""", GOOGLEFINANCE(A157)),"""")"),0.7625409390000001)</f>
        <v>0.762540939</v>
      </c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</row>
    <row r="158">
      <c r="A158" s="98" t="s">
        <v>307</v>
      </c>
      <c r="B158" s="95">
        <f>IFERROR(__xludf.DUMMYFUNCTION("IFERROR(IF(A158="""","""", GOOGLEFINANCE(A158)),"""")"),1171.3223403310865)</f>
        <v>1171.32234</v>
      </c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</row>
    <row r="159">
      <c r="A159" s="98" t="s">
        <v>308</v>
      </c>
      <c r="B159" s="95">
        <f>IFERROR(__xludf.DUMMYFUNCTION("IFERROR(IF(A159="""","""", GOOGLEFINANCE(A159)),"""")"),0.27225699999999997)</f>
        <v>0.272257</v>
      </c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</row>
    <row r="160">
      <c r="A160" s="98" t="s">
        <v>309</v>
      </c>
      <c r="B160" s="95">
        <f>IFERROR(__xludf.DUMMYFUNCTION("IFERROR(IF(A160="""","""", GOOGLEFINANCE(A160)),"""")"),0.2393662)</f>
        <v>0.2393662</v>
      </c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</row>
    <row r="161">
      <c r="A161" s="98" t="s">
        <v>310</v>
      </c>
      <c r="B161" s="95">
        <f>IFERROR(__xludf.DUMMYFUNCTION("IFERROR(IF(A161="""","""", GOOGLEFINANCE(A161)),"""")"),0.42703779999999997)</f>
        <v>0.4270378</v>
      </c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</row>
    <row r="162">
      <c r="A162" s="98" t="s">
        <v>311</v>
      </c>
      <c r="B162" s="95">
        <f>IFERROR(__xludf.DUMMYFUNCTION("IFERROR(IF(A162="""","""", GOOGLEFINANCE(A162)),"""")"),0.37761229999999996)</f>
        <v>0.3776123</v>
      </c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</row>
    <row r="163">
      <c r="A163" s="98" t="s">
        <v>312</v>
      </c>
      <c r="B163" s="95">
        <f>IFERROR(__xludf.DUMMYFUNCTION("IFERROR(IF(A163="""","""", GOOGLEFINANCE(A163)),"""")"),0.2719719843184131)</f>
        <v>0.2719719843</v>
      </c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</row>
    <row r="164">
      <c r="A164" s="98" t="s">
        <v>313</v>
      </c>
      <c r="B164" s="95">
        <f>IFERROR(__xludf.DUMMYFUNCTION("IFERROR(IF(A164="""","""", GOOGLEFINANCE(A164)),"""")"),5.368786)</f>
        <v>5.368786</v>
      </c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</row>
    <row r="165">
      <c r="A165" s="98" t="s">
        <v>314</v>
      </c>
      <c r="B165" s="95">
        <f>IFERROR(__xludf.DUMMYFUNCTION("IFERROR(IF(A165="""","""", GOOGLEFINANCE(A165)),"""")"),309.82986158361587)</f>
        <v>309.8298616</v>
      </c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</row>
    <row r="166">
      <c r="A166" s="98" t="s">
        <v>315</v>
      </c>
      <c r="B166" s="95">
        <f>IFERROR(__xludf.DUMMYFUNCTION("IFERROR(IF(A166="""","""", GOOGLEFINANCE(A166)),"""")"),1.0136313082557757)</f>
        <v>1.013631308</v>
      </c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</row>
    <row r="167">
      <c r="A167" s="98" t="s">
        <v>316</v>
      </c>
      <c r="B167" s="95">
        <f>IFERROR(__xludf.DUMMYFUNCTION("IFERROR(IF(A167="""","""", GOOGLEFINANCE(A167)),"""")"),263.0502522067943)</f>
        <v>263.0502522</v>
      </c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</row>
    <row r="168">
      <c r="A168" s="98" t="s">
        <v>317</v>
      </c>
      <c r="B168" s="95">
        <f>IFERROR(__xludf.DUMMYFUNCTION("IFERROR(IF(A168="""","""", GOOGLEFINANCE(A168)),"""")"),2.851066)</f>
        <v>2.851066</v>
      </c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</row>
    <row r="169">
      <c r="A169" s="98" t="s">
        <v>318</v>
      </c>
      <c r="B169" s="95">
        <f>IFERROR(__xludf.DUMMYFUNCTION("IFERROR(IF(A169="""","""", GOOGLEFINANCE(A169)),"""")"),0.3568595)</f>
        <v>0.3568595</v>
      </c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</row>
    <row r="170">
      <c r="A170" s="98" t="s">
        <v>319</v>
      </c>
      <c r="B170" s="95">
        <f>IFERROR(__xludf.DUMMYFUNCTION("IFERROR(IF(A170="""","""", GOOGLEFINANCE(A170)),"""")"),0.272257011)</f>
        <v>0.272257011</v>
      </c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</row>
    <row r="171">
      <c r="A171" s="99" t="s">
        <v>320</v>
      </c>
      <c r="B171" s="95">
        <f>IFERROR(__xludf.DUMMYFUNCTION("IFERROR(IF(A171="""","""", GOOGLEFINANCE(A171)),"""")"),4302.26695)</f>
        <v>4302.26695</v>
      </c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</row>
    <row r="172">
      <c r="A172" s="99" t="s">
        <v>321</v>
      </c>
      <c r="B172" s="95">
        <f>IFERROR(__xludf.DUMMYFUNCTION("IFERROR(IF(A172="""","""", GOOGLEFINANCE(A172)),"""")"),1.0)</f>
        <v>1</v>
      </c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</row>
    <row r="173">
      <c r="A173" s="99" t="s">
        <v>322</v>
      </c>
      <c r="B173" s="95">
        <f>IFERROR(__xludf.DUMMYFUNCTION("IFERROR(IF(A173="""","""", GOOGLEFINANCE(A173)),"""")"),0.8802878)</f>
        <v>0.8802878</v>
      </c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</row>
    <row r="174">
      <c r="A174" s="99" t="s">
        <v>323</v>
      </c>
      <c r="B174" s="95">
        <f>IFERROR(__xludf.DUMMYFUNCTION("IFERROR(IF(A174="""","""", GOOGLEFINANCE(A174)),"""")"),1.56565577)</f>
        <v>1.56565577</v>
      </c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</row>
    <row r="175">
      <c r="A175" s="99" t="s">
        <v>324</v>
      </c>
      <c r="B175" s="95">
        <f>IFERROR(__xludf.DUMMYFUNCTION("IFERROR(IF(A175="""","""", GOOGLEFINANCE(A175)),"""")"),1.3807479999999999)</f>
        <v>1.380748</v>
      </c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</row>
    <row r="176">
      <c r="A176" s="99" t="s">
        <v>325</v>
      </c>
      <c r="B176" s="95">
        <f>IFERROR(__xludf.DUMMYFUNCTION("IFERROR(IF(A176="""","""", GOOGLEFINANCE(A176)),"""")"),0.998953097)</f>
        <v>0.998953097</v>
      </c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</row>
    <row r="177">
      <c r="A177" s="99" t="s">
        <v>326</v>
      </c>
      <c r="B177" s="95">
        <f>IFERROR(__xludf.DUMMYFUNCTION("IFERROR(IF(A177="""","""", GOOGLEFINANCE(A177)),"""")"),19.9401874)</f>
        <v>19.9401874</v>
      </c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</row>
    <row r="178">
      <c r="A178" s="99" t="s">
        <v>327</v>
      </c>
      <c r="B178" s="95">
        <f>IFERROR(__xludf.DUMMYFUNCTION("IFERROR(IF(A178="""","""", GOOGLEFINANCE(A178)),"""")"),1138.0050800000001)</f>
        <v>1138.00508</v>
      </c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</row>
    <row r="179">
      <c r="A179" s="99" t="s">
        <v>328</v>
      </c>
      <c r="B179" s="95">
        <f>IFERROR(__xludf.DUMMYFUNCTION("IFERROR(IF(A179="""","""", GOOGLEFINANCE(A179)),"""")"),3.72306779)</f>
        <v>3.72306779</v>
      </c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</row>
    <row r="180">
      <c r="A180" s="99" t="s">
        <v>329</v>
      </c>
      <c r="B180" s="95">
        <f>IFERROR(__xludf.DUMMYFUNCTION("IFERROR(IF(A180="""","""", GOOGLEFINANCE(A180)),"""")"),966.1835749999999)</f>
        <v>966.183575</v>
      </c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</row>
    <row r="181">
      <c r="A181" s="99" t="s">
        <v>330</v>
      </c>
      <c r="B181" s="95">
        <f>IFERROR(__xludf.DUMMYFUNCTION("IFERROR(IF(A181="""","""", GOOGLEFINANCE(A181)),"""")"),10.4724104)</f>
        <v>10.4724104</v>
      </c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</row>
    <row r="182">
      <c r="A182" s="99" t="s">
        <v>331</v>
      </c>
      <c r="B182" s="95">
        <f>IFERROR(__xludf.DUMMYFUNCTION("IFERROR(IF(A182="""","""", GOOGLEFINANCE(A182)),"""")"),1.3113450500000001)</f>
        <v>1.31134505</v>
      </c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</row>
    <row r="183">
      <c r="A183" s="99" t="s">
        <v>332</v>
      </c>
      <c r="B183" s="95">
        <f>IFERROR(__xludf.DUMMYFUNCTION("IFERROR(IF(A183="""","""", GOOGLEFINANCE(A183)),"""")"),3.67300014)</f>
        <v>3.67300014</v>
      </c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</row>
    <row r="184">
      <c r="A184" s="100" t="s">
        <v>333</v>
      </c>
      <c r="B184" s="100">
        <v>1.0</v>
      </c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</row>
    <row r="185">
      <c r="A185" s="100" t="s">
        <v>334</v>
      </c>
      <c r="B185" s="100">
        <v>1.0</v>
      </c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</row>
    <row r="186">
      <c r="A186" s="101" t="s">
        <v>335</v>
      </c>
      <c r="B186" s="100">
        <v>1.0</v>
      </c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</row>
    <row r="187">
      <c r="A187" s="101" t="s">
        <v>336</v>
      </c>
      <c r="B187" s="100">
        <v>1.0</v>
      </c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</row>
    <row r="188">
      <c r="A188" s="101" t="s">
        <v>337</v>
      </c>
      <c r="B188" s="100">
        <v>1.0</v>
      </c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</row>
    <row r="189">
      <c r="A189" s="101" t="s">
        <v>338</v>
      </c>
      <c r="B189" s="100">
        <v>1.0</v>
      </c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</row>
    <row r="190">
      <c r="A190" s="101" t="s">
        <v>339</v>
      </c>
      <c r="B190" s="100">
        <v>1.0</v>
      </c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</row>
    <row r="191">
      <c r="A191" s="101" t="s">
        <v>340</v>
      </c>
      <c r="B191" s="100">
        <v>1.0</v>
      </c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</row>
    <row r="192">
      <c r="A192" s="101" t="s">
        <v>341</v>
      </c>
      <c r="B192" s="100">
        <v>1.0</v>
      </c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</row>
    <row r="193">
      <c r="A193" s="101" t="s">
        <v>342</v>
      </c>
      <c r="B193" s="100">
        <v>1.0</v>
      </c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</row>
    <row r="194">
      <c r="A194" s="101" t="s">
        <v>343</v>
      </c>
      <c r="B194" s="100">
        <v>1.0</v>
      </c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</row>
    <row r="195">
      <c r="A195" s="101" t="s">
        <v>344</v>
      </c>
      <c r="B195" s="100">
        <v>1.0</v>
      </c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</row>
    <row r="196">
      <c r="A196" s="101" t="s">
        <v>345</v>
      </c>
      <c r="B196" s="100">
        <v>1.0</v>
      </c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</row>
    <row r="197">
      <c r="A197" s="101" t="s">
        <v>346</v>
      </c>
      <c r="B197" s="100">
        <v>1.0</v>
      </c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</row>
    <row r="198">
      <c r="A198" s="100"/>
      <c r="B198" s="100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</row>
    <row r="199">
      <c r="A199" s="100"/>
      <c r="B199" s="100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</row>
    <row r="200">
      <c r="A200" s="100"/>
      <c r="B200" s="100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</row>
    <row r="201">
      <c r="A201" s="100"/>
      <c r="B201" s="100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</row>
    <row r="202">
      <c r="A202" s="100"/>
      <c r="B202" s="100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</row>
    <row r="203">
      <c r="A203" s="100"/>
      <c r="B203" s="100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</row>
    <row r="204">
      <c r="A204" s="100"/>
      <c r="B204" s="100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</row>
    <row r="205">
      <c r="A205" s="100"/>
      <c r="B205" s="100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</row>
    <row r="206">
      <c r="A206" s="100"/>
      <c r="B206" s="100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</row>
    <row r="207">
      <c r="A207" s="100"/>
      <c r="B207" s="100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</row>
    <row r="208">
      <c r="A208" s="100"/>
      <c r="B208" s="100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</row>
    <row r="209">
      <c r="A209" s="100"/>
      <c r="B209" s="100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</row>
    <row r="210">
      <c r="A210" s="100"/>
      <c r="B210" s="100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</row>
    <row r="211">
      <c r="A211" s="100"/>
      <c r="B211" s="100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</row>
    <row r="212">
      <c r="A212" s="100"/>
      <c r="B212" s="100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</row>
    <row r="213">
      <c r="A213" s="100"/>
      <c r="B213" s="100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</row>
    <row r="214">
      <c r="A214" s="100"/>
      <c r="B214" s="100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</row>
    <row r="215">
      <c r="A215" s="100"/>
      <c r="B215" s="100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</row>
    <row r="216">
      <c r="A216" s="100"/>
      <c r="B216" s="100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</row>
    <row r="217">
      <c r="A217" s="100"/>
      <c r="B217" s="100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</row>
    <row r="218">
      <c r="A218" s="102"/>
      <c r="B218" s="102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</row>
    <row r="219">
      <c r="A219" s="102"/>
      <c r="B219" s="102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</row>
    <row r="220">
      <c r="A220" s="102"/>
      <c r="B220" s="102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</row>
    <row r="221">
      <c r="A221" s="102"/>
      <c r="B221" s="102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</row>
    <row r="222">
      <c r="A222" s="102"/>
      <c r="B222" s="102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</row>
    <row r="223">
      <c r="A223" s="102"/>
      <c r="B223" s="102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</row>
    <row r="224">
      <c r="A224" s="102"/>
      <c r="B224" s="102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</row>
    <row r="225">
      <c r="A225" s="102"/>
      <c r="B225" s="102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</row>
    <row r="226">
      <c r="A226" s="102"/>
      <c r="B226" s="102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</row>
    <row r="227">
      <c r="A227" s="102"/>
      <c r="B227" s="102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</row>
    <row r="228">
      <c r="A228" s="102"/>
      <c r="B228" s="102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</row>
    <row r="229">
      <c r="A229" s="102"/>
      <c r="B229" s="102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</row>
    <row r="230">
      <c r="A230" s="102"/>
      <c r="B230" s="102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</row>
    <row r="231">
      <c r="A231" s="102"/>
      <c r="B231" s="102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</row>
    <row r="232">
      <c r="A232" s="102"/>
      <c r="B232" s="102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</row>
    <row r="233">
      <c r="A233" s="102"/>
      <c r="B233" s="102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</row>
    <row r="234">
      <c r="A234" s="102"/>
      <c r="B234" s="102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</row>
    <row r="235">
      <c r="A235" s="102"/>
      <c r="B235" s="102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</row>
    <row r="236">
      <c r="A236" s="102"/>
      <c r="B236" s="102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</row>
    <row r="237">
      <c r="A237" s="102"/>
      <c r="B237" s="102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</row>
    <row r="238">
      <c r="A238" s="102"/>
      <c r="B238" s="102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</row>
    <row r="239">
      <c r="A239" s="102"/>
      <c r="B239" s="102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</row>
    <row r="240">
      <c r="A240" s="102"/>
      <c r="B240" s="102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</row>
    <row r="241">
      <c r="A241" s="102"/>
      <c r="B241" s="102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</row>
    <row r="242">
      <c r="A242" s="102"/>
      <c r="B242" s="102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</row>
    <row r="243">
      <c r="A243" s="102"/>
      <c r="B243" s="102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</row>
    <row r="244">
      <c r="A244" s="102"/>
      <c r="B244" s="102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</row>
    <row r="245">
      <c r="A245" s="102"/>
      <c r="B245" s="102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</row>
    <row r="246">
      <c r="A246" s="102"/>
      <c r="B246" s="102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</row>
    <row r="247">
      <c r="A247" s="102"/>
      <c r="B247" s="102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</row>
    <row r="248">
      <c r="A248" s="102"/>
      <c r="B248" s="102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</row>
    <row r="249">
      <c r="A249" s="102"/>
      <c r="B249" s="102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</row>
    <row r="250">
      <c r="A250" s="102"/>
      <c r="B250" s="102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</row>
    <row r="251">
      <c r="A251" s="102"/>
      <c r="B251" s="102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</row>
    <row r="252">
      <c r="A252" s="102"/>
      <c r="B252" s="102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</row>
    <row r="253">
      <c r="A253" s="102"/>
      <c r="B253" s="102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</row>
    <row r="254">
      <c r="A254" s="102"/>
      <c r="B254" s="102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</row>
    <row r="255">
      <c r="A255" s="102"/>
      <c r="B255" s="102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</row>
    <row r="256">
      <c r="A256" s="102"/>
      <c r="B256" s="102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</row>
    <row r="257">
      <c r="A257" s="102"/>
      <c r="B257" s="102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</row>
    <row r="258">
      <c r="A258" s="102"/>
      <c r="B258" s="102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</row>
    <row r="259">
      <c r="A259" s="102"/>
      <c r="B259" s="102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</row>
    <row r="260">
      <c r="A260" s="102"/>
      <c r="B260" s="102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</row>
    <row r="261">
      <c r="A261" s="102"/>
      <c r="B261" s="102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</row>
    <row r="262">
      <c r="A262" s="102"/>
      <c r="B262" s="102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</row>
    <row r="263">
      <c r="A263" s="102"/>
      <c r="B263" s="102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</row>
    <row r="264">
      <c r="A264" s="102"/>
      <c r="B264" s="102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</row>
    <row r="265">
      <c r="A265" s="102"/>
      <c r="B265" s="102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</row>
    <row r="266">
      <c r="A266" s="102"/>
      <c r="B266" s="102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</row>
    <row r="267">
      <c r="A267" s="102"/>
      <c r="B267" s="102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</row>
    <row r="268">
      <c r="A268" s="102"/>
      <c r="B268" s="102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</row>
    <row r="269">
      <c r="A269" s="102"/>
      <c r="B269" s="102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</row>
    <row r="270">
      <c r="A270" s="102"/>
      <c r="B270" s="102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</row>
    <row r="271">
      <c r="A271" s="102"/>
      <c r="B271" s="102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</row>
    <row r="272">
      <c r="A272" s="102"/>
      <c r="B272" s="102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</row>
    <row r="273">
      <c r="A273" s="102"/>
      <c r="B273" s="102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</row>
    <row r="274">
      <c r="A274" s="102"/>
      <c r="B274" s="102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</row>
    <row r="275">
      <c r="A275" s="102"/>
      <c r="B275" s="102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</row>
    <row r="276">
      <c r="A276" s="102"/>
      <c r="B276" s="102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</row>
    <row r="277">
      <c r="A277" s="102"/>
      <c r="B277" s="102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</row>
    <row r="278">
      <c r="A278" s="102"/>
      <c r="B278" s="102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</row>
    <row r="279">
      <c r="A279" s="102"/>
      <c r="B279" s="102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</row>
    <row r="280">
      <c r="A280" s="102"/>
      <c r="B280" s="102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</row>
    <row r="281">
      <c r="A281" s="102"/>
      <c r="B281" s="102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</row>
    <row r="282">
      <c r="A282" s="102"/>
      <c r="B282" s="102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</row>
    <row r="283">
      <c r="A283" s="102"/>
      <c r="B283" s="102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</row>
    <row r="284">
      <c r="A284" s="102"/>
      <c r="B284" s="102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</row>
    <row r="285">
      <c r="A285" s="102"/>
      <c r="B285" s="102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</row>
    <row r="286">
      <c r="A286" s="102"/>
      <c r="B286" s="102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</row>
    <row r="287">
      <c r="A287" s="102"/>
      <c r="B287" s="102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</row>
    <row r="288">
      <c r="A288" s="102"/>
      <c r="B288" s="102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</row>
    <row r="289">
      <c r="A289" s="102"/>
      <c r="B289" s="102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</row>
    <row r="290">
      <c r="A290" s="102"/>
      <c r="B290" s="102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</row>
    <row r="291">
      <c r="A291" s="102"/>
      <c r="B291" s="102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</row>
    <row r="292">
      <c r="A292" s="102"/>
      <c r="B292" s="102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</row>
    <row r="293">
      <c r="A293" s="102"/>
      <c r="B293" s="102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</row>
    <row r="294">
      <c r="A294" s="102"/>
      <c r="B294" s="102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</row>
    <row r="295">
      <c r="A295" s="102"/>
      <c r="B295" s="102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</row>
    <row r="296">
      <c r="A296" s="102"/>
      <c r="B296" s="102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</row>
    <row r="297">
      <c r="A297" s="102"/>
      <c r="B297" s="102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</row>
    <row r="298">
      <c r="A298" s="102"/>
      <c r="B298" s="102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</row>
    <row r="299">
      <c r="A299" s="102"/>
      <c r="B299" s="102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</row>
    <row r="300">
      <c r="A300" s="102"/>
      <c r="B300" s="102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</row>
    <row r="301">
      <c r="A301" s="102"/>
      <c r="B301" s="102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</row>
    <row r="302">
      <c r="A302" s="102"/>
      <c r="B302" s="102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</row>
    <row r="303">
      <c r="A303" s="102"/>
      <c r="B303" s="102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</row>
    <row r="304">
      <c r="A304" s="102"/>
      <c r="B304" s="102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</row>
    <row r="305">
      <c r="A305" s="102"/>
      <c r="B305" s="102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</row>
    <row r="306">
      <c r="A306" s="102"/>
      <c r="B306" s="102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</row>
    <row r="307">
      <c r="A307" s="102"/>
      <c r="B307" s="102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</row>
    <row r="308">
      <c r="A308" s="102"/>
      <c r="B308" s="102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</row>
    <row r="309">
      <c r="A309" s="102"/>
      <c r="B309" s="102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</row>
    <row r="310">
      <c r="A310" s="102"/>
      <c r="B310" s="102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</row>
    <row r="311">
      <c r="A311" s="102"/>
      <c r="B311" s="102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</row>
    <row r="312">
      <c r="A312" s="102"/>
      <c r="B312" s="102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</row>
    <row r="313">
      <c r="A313" s="102"/>
      <c r="B313" s="102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</row>
    <row r="314">
      <c r="A314" s="102"/>
      <c r="B314" s="102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</row>
    <row r="315">
      <c r="A315" s="102"/>
      <c r="B315" s="102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</row>
    <row r="316">
      <c r="A316" s="102"/>
      <c r="B316" s="102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</row>
    <row r="317">
      <c r="A317" s="102"/>
      <c r="B317" s="102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</row>
    <row r="318">
      <c r="A318" s="102"/>
      <c r="B318" s="102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</row>
    <row r="319">
      <c r="A319" s="102"/>
      <c r="B319" s="102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</row>
    <row r="320">
      <c r="A320" s="102"/>
      <c r="B320" s="102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</row>
    <row r="321">
      <c r="A321" s="102"/>
      <c r="B321" s="102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</row>
    <row r="322">
      <c r="A322" s="102"/>
      <c r="B322" s="102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</row>
    <row r="323">
      <c r="A323" s="102"/>
      <c r="B323" s="102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</row>
    <row r="324">
      <c r="A324" s="102"/>
      <c r="B324" s="102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</row>
    <row r="325">
      <c r="A325" s="102"/>
      <c r="B325" s="102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</row>
    <row r="326">
      <c r="A326" s="102"/>
      <c r="B326" s="102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</row>
    <row r="327">
      <c r="A327" s="102"/>
      <c r="B327" s="102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</row>
    <row r="328">
      <c r="A328" s="102"/>
      <c r="B328" s="102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</row>
    <row r="329">
      <c r="A329" s="102"/>
      <c r="B329" s="102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</row>
    <row r="330">
      <c r="A330" s="102"/>
      <c r="B330" s="102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</row>
    <row r="331">
      <c r="A331" s="102"/>
      <c r="B331" s="102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</row>
    <row r="332">
      <c r="A332" s="102"/>
      <c r="B332" s="102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</row>
    <row r="333">
      <c r="A333" s="102"/>
      <c r="B333" s="102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</row>
    <row r="334">
      <c r="A334" s="102"/>
      <c r="B334" s="102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</row>
    <row r="335">
      <c r="A335" s="102"/>
      <c r="B335" s="102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</row>
    <row r="336">
      <c r="A336" s="102"/>
      <c r="B336" s="102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</row>
    <row r="337">
      <c r="A337" s="102"/>
      <c r="B337" s="102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</row>
    <row r="338">
      <c r="A338" s="102"/>
      <c r="B338" s="102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</row>
    <row r="339">
      <c r="A339" s="102"/>
      <c r="B339" s="102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</row>
    <row r="340">
      <c r="A340" s="102"/>
      <c r="B340" s="102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</row>
    <row r="341">
      <c r="A341" s="102"/>
      <c r="B341" s="102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</row>
    <row r="342">
      <c r="A342" s="102"/>
      <c r="B342" s="102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</row>
    <row r="343">
      <c r="A343" s="102"/>
      <c r="B343" s="102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</row>
    <row r="344">
      <c r="A344" s="102"/>
      <c r="B344" s="102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</row>
    <row r="345">
      <c r="A345" s="102"/>
      <c r="B345" s="102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</row>
    <row r="346">
      <c r="A346" s="102"/>
      <c r="B346" s="102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</row>
    <row r="347">
      <c r="A347" s="102"/>
      <c r="B347" s="102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</row>
    <row r="348">
      <c r="A348" s="102"/>
      <c r="B348" s="102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</row>
    <row r="349">
      <c r="A349" s="102"/>
      <c r="B349" s="102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</row>
    <row r="350">
      <c r="A350" s="102"/>
      <c r="B350" s="102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</row>
    <row r="351">
      <c r="A351" s="102"/>
      <c r="B351" s="102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</row>
    <row r="352">
      <c r="A352" s="102"/>
      <c r="B352" s="102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</row>
    <row r="353">
      <c r="A353" s="102"/>
      <c r="B353" s="102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</row>
    <row r="354">
      <c r="A354" s="102"/>
      <c r="B354" s="102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</row>
    <row r="355">
      <c r="A355" s="102"/>
      <c r="B355" s="102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</row>
    <row r="356">
      <c r="A356" s="102"/>
      <c r="B356" s="102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</row>
    <row r="357">
      <c r="A357" s="102"/>
      <c r="B357" s="102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</row>
    <row r="358">
      <c r="A358" s="102"/>
      <c r="B358" s="102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</row>
    <row r="359">
      <c r="A359" s="102"/>
      <c r="B359" s="102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</row>
    <row r="360">
      <c r="A360" s="102"/>
      <c r="B360" s="102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</row>
    <row r="361">
      <c r="A361" s="102"/>
      <c r="B361" s="102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</row>
    <row r="362">
      <c r="A362" s="102"/>
      <c r="B362" s="102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</row>
    <row r="363">
      <c r="A363" s="102"/>
      <c r="B363" s="102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</row>
    <row r="364">
      <c r="A364" s="102"/>
      <c r="B364" s="102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</row>
    <row r="365">
      <c r="A365" s="102"/>
      <c r="B365" s="102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</row>
    <row r="366">
      <c r="A366" s="102"/>
      <c r="B366" s="102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</row>
    <row r="367">
      <c r="A367" s="102"/>
      <c r="B367" s="102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</row>
    <row r="368">
      <c r="A368" s="102"/>
      <c r="B368" s="102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</row>
    <row r="369">
      <c r="A369" s="102"/>
      <c r="B369" s="102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</row>
    <row r="370">
      <c r="A370" s="102"/>
      <c r="B370" s="102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</row>
    <row r="371">
      <c r="A371" s="102"/>
      <c r="B371" s="102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</row>
    <row r="372">
      <c r="A372" s="102"/>
      <c r="B372" s="102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</row>
    <row r="373">
      <c r="A373" s="102"/>
      <c r="B373" s="102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</row>
    <row r="374">
      <c r="A374" s="102"/>
      <c r="B374" s="102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</row>
    <row r="375">
      <c r="A375" s="102"/>
      <c r="B375" s="102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</row>
    <row r="376">
      <c r="A376" s="102"/>
      <c r="B376" s="102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</row>
    <row r="377">
      <c r="A377" s="102"/>
      <c r="B377" s="102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</row>
    <row r="378">
      <c r="A378" s="102"/>
      <c r="B378" s="102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</row>
    <row r="379">
      <c r="A379" s="102"/>
      <c r="B379" s="102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</row>
    <row r="380">
      <c r="A380" s="102"/>
      <c r="B380" s="102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</row>
    <row r="381">
      <c r="A381" s="102"/>
      <c r="B381" s="102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</row>
    <row r="382">
      <c r="A382" s="102"/>
      <c r="B382" s="102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</row>
    <row r="383">
      <c r="A383" s="102"/>
      <c r="B383" s="102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</row>
    <row r="384">
      <c r="A384" s="102"/>
      <c r="B384" s="102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</row>
    <row r="385">
      <c r="A385" s="102"/>
      <c r="B385" s="102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</row>
    <row r="386">
      <c r="A386" s="102"/>
      <c r="B386" s="102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</row>
    <row r="387">
      <c r="A387" s="102"/>
      <c r="B387" s="102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</row>
    <row r="388">
      <c r="A388" s="102"/>
      <c r="B388" s="102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</row>
    <row r="389">
      <c r="A389" s="102"/>
      <c r="B389" s="102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</row>
    <row r="390">
      <c r="A390" s="102"/>
      <c r="B390" s="102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</row>
    <row r="391">
      <c r="A391" s="102"/>
      <c r="B391" s="102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</row>
    <row r="392">
      <c r="A392" s="102"/>
      <c r="B392" s="102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</row>
    <row r="393">
      <c r="A393" s="102"/>
      <c r="B393" s="102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</row>
    <row r="394">
      <c r="A394" s="102"/>
      <c r="B394" s="102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</row>
    <row r="395">
      <c r="A395" s="102"/>
      <c r="B395" s="102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</row>
    <row r="396">
      <c r="A396" s="102"/>
      <c r="B396" s="102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</row>
    <row r="397">
      <c r="A397" s="102"/>
      <c r="B397" s="102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</row>
    <row r="398">
      <c r="A398" s="102"/>
      <c r="B398" s="102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</row>
    <row r="399">
      <c r="A399" s="102"/>
      <c r="B399" s="102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</row>
    <row r="400">
      <c r="A400" s="102"/>
      <c r="B400" s="102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</row>
    <row r="401">
      <c r="A401" s="102"/>
      <c r="B401" s="102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</row>
    <row r="402">
      <c r="A402" s="102"/>
      <c r="B402" s="102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</row>
    <row r="403">
      <c r="A403" s="102"/>
      <c r="B403" s="102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</row>
    <row r="404">
      <c r="A404" s="102"/>
      <c r="B404" s="102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</row>
    <row r="405">
      <c r="A405" s="102"/>
      <c r="B405" s="102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</row>
    <row r="406">
      <c r="A406" s="102"/>
      <c r="B406" s="102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</row>
    <row r="407">
      <c r="A407" s="102"/>
      <c r="B407" s="102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</row>
    <row r="408">
      <c r="A408" s="102"/>
      <c r="B408" s="102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</row>
    <row r="409">
      <c r="A409" s="102"/>
      <c r="B409" s="102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</row>
    <row r="410">
      <c r="A410" s="102"/>
      <c r="B410" s="102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</row>
    <row r="411">
      <c r="A411" s="102"/>
      <c r="B411" s="102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</row>
    <row r="412">
      <c r="A412" s="102"/>
      <c r="B412" s="102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</row>
    <row r="413">
      <c r="A413" s="102"/>
      <c r="B413" s="102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</row>
    <row r="414">
      <c r="A414" s="102"/>
      <c r="B414" s="102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</row>
    <row r="415">
      <c r="A415" s="102"/>
      <c r="B415" s="102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</row>
    <row r="416">
      <c r="A416" s="102"/>
      <c r="B416" s="102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</row>
    <row r="417">
      <c r="A417" s="102"/>
      <c r="B417" s="102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</row>
    <row r="418">
      <c r="A418" s="102"/>
      <c r="B418" s="102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</row>
    <row r="419">
      <c r="A419" s="102"/>
      <c r="B419" s="102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</row>
    <row r="420">
      <c r="A420" s="102"/>
      <c r="B420" s="102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</row>
    <row r="421">
      <c r="A421" s="102"/>
      <c r="B421" s="102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</row>
    <row r="422">
      <c r="A422" s="102"/>
      <c r="B422" s="102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</row>
    <row r="423">
      <c r="A423" s="102"/>
      <c r="B423" s="102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</row>
    <row r="424">
      <c r="A424" s="102"/>
      <c r="B424" s="102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</row>
    <row r="425">
      <c r="A425" s="102"/>
      <c r="B425" s="102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</row>
    <row r="426">
      <c r="A426" s="102"/>
      <c r="B426" s="102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</row>
    <row r="427">
      <c r="A427" s="102"/>
      <c r="B427" s="102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</row>
    <row r="428">
      <c r="A428" s="102"/>
      <c r="B428" s="102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</row>
    <row r="429">
      <c r="A429" s="102"/>
      <c r="B429" s="102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</row>
    <row r="430">
      <c r="A430" s="102"/>
      <c r="B430" s="102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</row>
    <row r="431">
      <c r="A431" s="102"/>
      <c r="B431" s="102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</row>
    <row r="432">
      <c r="A432" s="102"/>
      <c r="B432" s="102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</row>
    <row r="433">
      <c r="A433" s="102"/>
      <c r="B433" s="102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</row>
    <row r="434">
      <c r="A434" s="102"/>
      <c r="B434" s="102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</row>
    <row r="435">
      <c r="A435" s="102"/>
      <c r="B435" s="102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</row>
    <row r="436">
      <c r="A436" s="102"/>
      <c r="B436" s="102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</row>
    <row r="437">
      <c r="A437" s="102"/>
      <c r="B437" s="102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</row>
    <row r="438">
      <c r="A438" s="102"/>
      <c r="B438" s="102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</row>
    <row r="439">
      <c r="A439" s="102"/>
      <c r="B439" s="102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</row>
    <row r="440">
      <c r="A440" s="102"/>
      <c r="B440" s="102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</row>
    <row r="441">
      <c r="A441" s="102"/>
      <c r="B441" s="102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</row>
    <row r="442">
      <c r="A442" s="102"/>
      <c r="B442" s="102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</row>
    <row r="443">
      <c r="A443" s="102"/>
      <c r="B443" s="102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</row>
    <row r="444">
      <c r="A444" s="102"/>
      <c r="B444" s="102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</row>
    <row r="445">
      <c r="A445" s="102"/>
      <c r="B445" s="102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</row>
    <row r="446">
      <c r="A446" s="102"/>
      <c r="B446" s="102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</row>
    <row r="447">
      <c r="A447" s="102"/>
      <c r="B447" s="102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</row>
    <row r="448">
      <c r="A448" s="102"/>
      <c r="B448" s="102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</row>
    <row r="449">
      <c r="A449" s="102"/>
      <c r="B449" s="102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</row>
    <row r="450">
      <c r="A450" s="102"/>
      <c r="B450" s="102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</row>
    <row r="451">
      <c r="A451" s="102"/>
      <c r="B451" s="102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</row>
    <row r="452">
      <c r="A452" s="102"/>
      <c r="B452" s="102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</row>
    <row r="453">
      <c r="A453" s="102"/>
      <c r="B453" s="102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</row>
    <row r="454">
      <c r="A454" s="102"/>
      <c r="B454" s="102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</row>
    <row r="455">
      <c r="A455" s="102"/>
      <c r="B455" s="102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</row>
    <row r="456">
      <c r="A456" s="102"/>
      <c r="B456" s="102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</row>
    <row r="457">
      <c r="A457" s="102"/>
      <c r="B457" s="102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</row>
    <row r="458">
      <c r="A458" s="102"/>
      <c r="B458" s="102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</row>
    <row r="459">
      <c r="A459" s="102"/>
      <c r="B459" s="102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</row>
    <row r="460">
      <c r="A460" s="102"/>
      <c r="B460" s="102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</row>
    <row r="461">
      <c r="A461" s="102"/>
      <c r="B461" s="102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</row>
    <row r="462">
      <c r="A462" s="102"/>
      <c r="B462" s="102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</row>
    <row r="463">
      <c r="A463" s="102"/>
      <c r="B463" s="102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</row>
    <row r="464">
      <c r="A464" s="102"/>
      <c r="B464" s="102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</row>
    <row r="465">
      <c r="A465" s="102"/>
      <c r="B465" s="102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</row>
    <row r="466">
      <c r="A466" s="102"/>
      <c r="B466" s="102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</row>
    <row r="467">
      <c r="A467" s="102"/>
      <c r="B467" s="102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</row>
    <row r="468">
      <c r="A468" s="102"/>
      <c r="B468" s="102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</row>
    <row r="469">
      <c r="A469" s="102"/>
      <c r="B469" s="102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</row>
    <row r="470">
      <c r="A470" s="102"/>
      <c r="B470" s="102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</row>
    <row r="471">
      <c r="A471" s="102"/>
      <c r="B471" s="102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</row>
    <row r="472">
      <c r="A472" s="102"/>
      <c r="B472" s="102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</row>
    <row r="473">
      <c r="A473" s="102"/>
      <c r="B473" s="102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</row>
    <row r="474">
      <c r="A474" s="102"/>
      <c r="B474" s="102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</row>
    <row r="475">
      <c r="A475" s="102"/>
      <c r="B475" s="102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</row>
    <row r="476">
      <c r="A476" s="102"/>
      <c r="B476" s="102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</row>
    <row r="477">
      <c r="A477" s="102"/>
      <c r="B477" s="102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</row>
    <row r="478">
      <c r="A478" s="102"/>
      <c r="B478" s="102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</row>
    <row r="479">
      <c r="A479" s="102"/>
      <c r="B479" s="102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</row>
    <row r="480">
      <c r="A480" s="102"/>
      <c r="B480" s="102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</row>
    <row r="481">
      <c r="A481" s="102"/>
      <c r="B481" s="102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</row>
    <row r="482">
      <c r="A482" s="102"/>
      <c r="B482" s="102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</row>
    <row r="483">
      <c r="A483" s="102"/>
      <c r="B483" s="102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</row>
    <row r="484">
      <c r="A484" s="102"/>
      <c r="B484" s="102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</row>
    <row r="485">
      <c r="A485" s="102"/>
      <c r="B485" s="102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</row>
    <row r="486">
      <c r="A486" s="102"/>
      <c r="B486" s="102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</row>
    <row r="487">
      <c r="A487" s="102"/>
      <c r="B487" s="102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</row>
    <row r="488">
      <c r="A488" s="102"/>
      <c r="B488" s="102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</row>
    <row r="489">
      <c r="A489" s="102"/>
      <c r="B489" s="102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</row>
    <row r="490">
      <c r="A490" s="102"/>
      <c r="B490" s="102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</row>
    <row r="491">
      <c r="A491" s="102"/>
      <c r="B491" s="102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</row>
    <row r="492">
      <c r="A492" s="102"/>
      <c r="B492" s="102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</row>
    <row r="493">
      <c r="A493" s="102"/>
      <c r="B493" s="102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</row>
    <row r="494">
      <c r="A494" s="102"/>
      <c r="B494" s="102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</row>
    <row r="495">
      <c r="A495" s="102"/>
      <c r="B495" s="102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</row>
    <row r="496">
      <c r="A496" s="102"/>
      <c r="B496" s="102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</row>
    <row r="497">
      <c r="A497" s="102"/>
      <c r="B497" s="102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</row>
    <row r="498">
      <c r="A498" s="102"/>
      <c r="B498" s="102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</row>
    <row r="499">
      <c r="A499" s="102"/>
      <c r="B499" s="102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</row>
    <row r="500">
      <c r="A500" s="102"/>
      <c r="B500" s="102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</row>
    <row r="501">
      <c r="A501" s="102"/>
      <c r="B501" s="102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</row>
    <row r="502">
      <c r="A502" s="102"/>
      <c r="B502" s="102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</row>
    <row r="503">
      <c r="A503" s="102"/>
      <c r="B503" s="102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</row>
    <row r="504">
      <c r="A504" s="102"/>
      <c r="B504" s="102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</row>
    <row r="505">
      <c r="A505" s="102"/>
      <c r="B505" s="102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</row>
    <row r="506">
      <c r="A506" s="102"/>
      <c r="B506" s="102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</row>
    <row r="507">
      <c r="A507" s="102"/>
      <c r="B507" s="102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</row>
    <row r="508">
      <c r="A508" s="102"/>
      <c r="B508" s="102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</row>
    <row r="509">
      <c r="A509" s="102"/>
      <c r="B509" s="102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</row>
    <row r="510">
      <c r="A510" s="102"/>
      <c r="B510" s="102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</row>
    <row r="511">
      <c r="A511" s="102"/>
      <c r="B511" s="102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</row>
    <row r="512">
      <c r="A512" s="102"/>
      <c r="B512" s="102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</row>
    <row r="513">
      <c r="A513" s="102"/>
      <c r="B513" s="102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</row>
    <row r="514">
      <c r="A514" s="102"/>
      <c r="B514" s="102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</row>
    <row r="515">
      <c r="A515" s="102"/>
      <c r="B515" s="102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</row>
    <row r="516">
      <c r="A516" s="102"/>
      <c r="B516" s="102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</row>
    <row r="517">
      <c r="A517" s="102"/>
      <c r="B517" s="102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</row>
    <row r="518">
      <c r="A518" s="102"/>
      <c r="B518" s="102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</row>
    <row r="519">
      <c r="A519" s="102"/>
      <c r="B519" s="102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</row>
    <row r="520">
      <c r="A520" s="102"/>
      <c r="B520" s="102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</row>
    <row r="521">
      <c r="A521" s="102"/>
      <c r="B521" s="102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</row>
    <row r="522">
      <c r="A522" s="102"/>
      <c r="B522" s="102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</row>
    <row r="523">
      <c r="A523" s="102"/>
      <c r="B523" s="102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</row>
    <row r="524">
      <c r="A524" s="102"/>
      <c r="B524" s="102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</row>
    <row r="525">
      <c r="A525" s="102"/>
      <c r="B525" s="102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</row>
    <row r="526">
      <c r="A526" s="102"/>
      <c r="B526" s="102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</row>
    <row r="527">
      <c r="A527" s="102"/>
      <c r="B527" s="102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</row>
    <row r="528">
      <c r="A528" s="102"/>
      <c r="B528" s="102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</row>
    <row r="529">
      <c r="A529" s="102"/>
      <c r="B529" s="102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</row>
    <row r="530">
      <c r="A530" s="102"/>
      <c r="B530" s="102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</row>
    <row r="531">
      <c r="A531" s="102"/>
      <c r="B531" s="102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</row>
    <row r="532">
      <c r="A532" s="102"/>
      <c r="B532" s="102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</row>
    <row r="533">
      <c r="A533" s="102"/>
      <c r="B533" s="102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</row>
    <row r="534">
      <c r="A534" s="102"/>
      <c r="B534" s="102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</row>
    <row r="535">
      <c r="A535" s="102"/>
      <c r="B535" s="102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</row>
    <row r="536">
      <c r="A536" s="102"/>
      <c r="B536" s="102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</row>
    <row r="537">
      <c r="A537" s="102"/>
      <c r="B537" s="102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</row>
    <row r="538">
      <c r="A538" s="102"/>
      <c r="B538" s="102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</row>
    <row r="539">
      <c r="A539" s="102"/>
      <c r="B539" s="102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</row>
    <row r="540">
      <c r="A540" s="102"/>
      <c r="B540" s="102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</row>
    <row r="541">
      <c r="A541" s="102"/>
      <c r="B541" s="102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</row>
    <row r="542">
      <c r="A542" s="102"/>
      <c r="B542" s="102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</row>
    <row r="543">
      <c r="A543" s="102"/>
      <c r="B543" s="102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</row>
    <row r="544">
      <c r="A544" s="102"/>
      <c r="B544" s="102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</row>
    <row r="545">
      <c r="A545" s="102"/>
      <c r="B545" s="102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</row>
    <row r="546">
      <c r="A546" s="102"/>
      <c r="B546" s="102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</row>
    <row r="547">
      <c r="A547" s="102"/>
      <c r="B547" s="102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</row>
    <row r="548">
      <c r="A548" s="102"/>
      <c r="B548" s="102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</row>
    <row r="549">
      <c r="A549" s="102"/>
      <c r="B549" s="102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</row>
    <row r="550">
      <c r="A550" s="102"/>
      <c r="B550" s="102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</row>
    <row r="551">
      <c r="A551" s="102"/>
      <c r="B551" s="102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</row>
    <row r="552">
      <c r="A552" s="102"/>
      <c r="B552" s="102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</row>
    <row r="553">
      <c r="A553" s="102"/>
      <c r="B553" s="102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</row>
    <row r="554">
      <c r="A554" s="102"/>
      <c r="B554" s="102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</row>
    <row r="555">
      <c r="A555" s="102"/>
      <c r="B555" s="102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</row>
    <row r="556">
      <c r="A556" s="102"/>
      <c r="B556" s="102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</row>
    <row r="557">
      <c r="A557" s="102"/>
      <c r="B557" s="102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</row>
    <row r="558">
      <c r="A558" s="102"/>
      <c r="B558" s="102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</row>
    <row r="559">
      <c r="A559" s="102"/>
      <c r="B559" s="102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</row>
    <row r="560">
      <c r="A560" s="102"/>
      <c r="B560" s="102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</row>
    <row r="561">
      <c r="A561" s="102"/>
      <c r="B561" s="102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</row>
    <row r="562">
      <c r="A562" s="102"/>
      <c r="B562" s="102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</row>
    <row r="563">
      <c r="A563" s="102"/>
      <c r="B563" s="102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</row>
    <row r="564">
      <c r="A564" s="102"/>
      <c r="B564" s="102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</row>
    <row r="565">
      <c r="A565" s="102"/>
      <c r="B565" s="102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</row>
    <row r="566">
      <c r="A566" s="102"/>
      <c r="B566" s="102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</row>
    <row r="567">
      <c r="A567" s="102"/>
      <c r="B567" s="102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</row>
    <row r="568">
      <c r="A568" s="102"/>
      <c r="B568" s="102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</row>
    <row r="569">
      <c r="A569" s="102"/>
      <c r="B569" s="102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</row>
    <row r="570">
      <c r="A570" s="102"/>
      <c r="B570" s="102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</row>
    <row r="571">
      <c r="A571" s="102"/>
      <c r="B571" s="102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</row>
    <row r="572">
      <c r="A572" s="102"/>
      <c r="B572" s="102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</row>
    <row r="573">
      <c r="A573" s="102"/>
      <c r="B573" s="102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</row>
    <row r="574">
      <c r="A574" s="102"/>
      <c r="B574" s="102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</row>
    <row r="575">
      <c r="A575" s="102"/>
      <c r="B575" s="102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</row>
    <row r="576">
      <c r="A576" s="102"/>
      <c r="B576" s="102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</row>
    <row r="577">
      <c r="A577" s="102"/>
      <c r="B577" s="102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</row>
    <row r="578">
      <c r="A578" s="102"/>
      <c r="B578" s="102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</row>
    <row r="579">
      <c r="A579" s="102"/>
      <c r="B579" s="102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</row>
    <row r="580">
      <c r="A580" s="102"/>
      <c r="B580" s="102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</row>
    <row r="581">
      <c r="A581" s="102"/>
      <c r="B581" s="102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</row>
    <row r="582">
      <c r="A582" s="102"/>
      <c r="B582" s="102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</row>
    <row r="583">
      <c r="A583" s="102"/>
      <c r="B583" s="102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</row>
    <row r="584">
      <c r="A584" s="102"/>
      <c r="B584" s="102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</row>
    <row r="585">
      <c r="A585" s="102"/>
      <c r="B585" s="102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</row>
    <row r="586">
      <c r="A586" s="102"/>
      <c r="B586" s="102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</row>
    <row r="587">
      <c r="A587" s="102"/>
      <c r="B587" s="102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</row>
    <row r="588">
      <c r="A588" s="102"/>
      <c r="B588" s="102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</row>
    <row r="589">
      <c r="A589" s="102"/>
      <c r="B589" s="102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</row>
    <row r="590">
      <c r="A590" s="102"/>
      <c r="B590" s="102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</row>
    <row r="591">
      <c r="A591" s="102"/>
      <c r="B591" s="102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</row>
    <row r="592">
      <c r="A592" s="102"/>
      <c r="B592" s="102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</row>
    <row r="593">
      <c r="A593" s="102"/>
      <c r="B593" s="102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</row>
    <row r="594">
      <c r="A594" s="102"/>
      <c r="B594" s="102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</row>
    <row r="595">
      <c r="A595" s="102"/>
      <c r="B595" s="102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</row>
    <row r="596">
      <c r="A596" s="102"/>
      <c r="B596" s="102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</row>
    <row r="597">
      <c r="A597" s="102"/>
      <c r="B597" s="102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</row>
    <row r="598">
      <c r="A598" s="102"/>
      <c r="B598" s="102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</row>
    <row r="599">
      <c r="A599" s="102"/>
      <c r="B599" s="102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</row>
    <row r="600">
      <c r="A600" s="102"/>
      <c r="B600" s="102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</row>
    <row r="601">
      <c r="A601" s="102"/>
      <c r="B601" s="102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</row>
    <row r="602">
      <c r="A602" s="102"/>
      <c r="B602" s="102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</row>
    <row r="603">
      <c r="A603" s="102"/>
      <c r="B603" s="102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</row>
    <row r="604">
      <c r="A604" s="102"/>
      <c r="B604" s="102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</row>
    <row r="605">
      <c r="A605" s="102"/>
      <c r="B605" s="102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</row>
    <row r="606">
      <c r="A606" s="102"/>
      <c r="B606" s="102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</row>
    <row r="607">
      <c r="A607" s="102"/>
      <c r="B607" s="102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</row>
    <row r="608">
      <c r="A608" s="102"/>
      <c r="B608" s="102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</row>
    <row r="609">
      <c r="A609" s="102"/>
      <c r="B609" s="102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</row>
    <row r="610">
      <c r="A610" s="102"/>
      <c r="B610" s="102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</row>
    <row r="611">
      <c r="A611" s="102"/>
      <c r="B611" s="102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</row>
    <row r="612">
      <c r="A612" s="102"/>
      <c r="B612" s="102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</row>
    <row r="613">
      <c r="A613" s="102"/>
      <c r="B613" s="102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</row>
    <row r="614">
      <c r="A614" s="102"/>
      <c r="B614" s="102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</row>
    <row r="615">
      <c r="A615" s="102"/>
      <c r="B615" s="102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</row>
    <row r="616">
      <c r="A616" s="102"/>
      <c r="B616" s="102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</row>
    <row r="617">
      <c r="A617" s="102"/>
      <c r="B617" s="102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</row>
    <row r="618">
      <c r="A618" s="102"/>
      <c r="B618" s="102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</row>
    <row r="619">
      <c r="A619" s="102"/>
      <c r="B619" s="102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</row>
    <row r="620">
      <c r="A620" s="102"/>
      <c r="B620" s="102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</row>
    <row r="621">
      <c r="A621" s="102"/>
      <c r="B621" s="102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</row>
    <row r="622">
      <c r="A622" s="102"/>
      <c r="B622" s="102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</row>
    <row r="623">
      <c r="A623" s="102"/>
      <c r="B623" s="102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</row>
    <row r="624">
      <c r="A624" s="102"/>
      <c r="B624" s="102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</row>
    <row r="625">
      <c r="A625" s="102"/>
      <c r="B625" s="102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</row>
    <row r="626">
      <c r="A626" s="102"/>
      <c r="B626" s="102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</row>
    <row r="627">
      <c r="A627" s="102"/>
      <c r="B627" s="102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</row>
    <row r="628">
      <c r="A628" s="102"/>
      <c r="B628" s="102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</row>
    <row r="629">
      <c r="A629" s="102"/>
      <c r="B629" s="102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</row>
    <row r="630">
      <c r="A630" s="102"/>
      <c r="B630" s="102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</row>
    <row r="631">
      <c r="A631" s="102"/>
      <c r="B631" s="102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</row>
    <row r="632">
      <c r="A632" s="102"/>
      <c r="B632" s="102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</row>
    <row r="633">
      <c r="A633" s="102"/>
      <c r="B633" s="102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</row>
    <row r="634">
      <c r="A634" s="102"/>
      <c r="B634" s="102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</row>
    <row r="635">
      <c r="A635" s="102"/>
      <c r="B635" s="102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</row>
    <row r="636">
      <c r="A636" s="102"/>
      <c r="B636" s="102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</row>
    <row r="637">
      <c r="A637" s="102"/>
      <c r="B637" s="102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</row>
    <row r="638">
      <c r="A638" s="102"/>
      <c r="B638" s="102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</row>
    <row r="639">
      <c r="A639" s="102"/>
      <c r="B639" s="102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</row>
    <row r="640">
      <c r="A640" s="102"/>
      <c r="B640" s="102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</row>
    <row r="641">
      <c r="A641" s="102"/>
      <c r="B641" s="102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</row>
    <row r="642">
      <c r="A642" s="102"/>
      <c r="B642" s="102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</row>
    <row r="643">
      <c r="A643" s="102"/>
      <c r="B643" s="102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</row>
    <row r="644">
      <c r="A644" s="102"/>
      <c r="B644" s="102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</row>
    <row r="645">
      <c r="A645" s="102"/>
      <c r="B645" s="102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</row>
    <row r="646">
      <c r="A646" s="102"/>
      <c r="B646" s="102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</row>
    <row r="647">
      <c r="A647" s="102"/>
      <c r="B647" s="102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</row>
    <row r="648">
      <c r="A648" s="102"/>
      <c r="B648" s="102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</row>
    <row r="649">
      <c r="A649" s="102"/>
      <c r="B649" s="102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</row>
    <row r="650">
      <c r="A650" s="102"/>
      <c r="B650" s="102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</row>
    <row r="651">
      <c r="A651" s="102"/>
      <c r="B651" s="102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</row>
    <row r="652">
      <c r="A652" s="102"/>
      <c r="B652" s="102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</row>
    <row r="653">
      <c r="A653" s="102"/>
      <c r="B653" s="102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</row>
    <row r="654">
      <c r="A654" s="102"/>
      <c r="B654" s="102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</row>
    <row r="655">
      <c r="A655" s="102"/>
      <c r="B655" s="102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</row>
    <row r="656">
      <c r="A656" s="102"/>
      <c r="B656" s="102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</row>
    <row r="657">
      <c r="A657" s="102"/>
      <c r="B657" s="102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</row>
    <row r="658">
      <c r="A658" s="102"/>
      <c r="B658" s="102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</row>
    <row r="659">
      <c r="A659" s="102"/>
      <c r="B659" s="102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</row>
    <row r="660">
      <c r="A660" s="102"/>
      <c r="B660" s="102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</row>
    <row r="661">
      <c r="A661" s="102"/>
      <c r="B661" s="102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</row>
    <row r="662">
      <c r="A662" s="102"/>
      <c r="B662" s="102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</row>
    <row r="663">
      <c r="A663" s="102"/>
      <c r="B663" s="102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</row>
    <row r="664">
      <c r="A664" s="102"/>
      <c r="B664" s="102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</row>
    <row r="665">
      <c r="A665" s="102"/>
      <c r="B665" s="102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</row>
    <row r="666">
      <c r="A666" s="102"/>
      <c r="B666" s="102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</row>
    <row r="667">
      <c r="A667" s="102"/>
      <c r="B667" s="102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</row>
    <row r="668">
      <c r="A668" s="102"/>
      <c r="B668" s="102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</row>
    <row r="669">
      <c r="A669" s="102"/>
      <c r="B669" s="102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</row>
    <row r="670">
      <c r="A670" s="102"/>
      <c r="B670" s="102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</row>
    <row r="671">
      <c r="A671" s="102"/>
      <c r="B671" s="102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</row>
    <row r="672">
      <c r="A672" s="102"/>
      <c r="B672" s="102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</row>
    <row r="673">
      <c r="A673" s="102"/>
      <c r="B673" s="102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</row>
    <row r="674">
      <c r="A674" s="102"/>
      <c r="B674" s="102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</row>
    <row r="675">
      <c r="A675" s="102"/>
      <c r="B675" s="102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</row>
    <row r="676">
      <c r="A676" s="102"/>
      <c r="B676" s="102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</row>
    <row r="677">
      <c r="A677" s="102"/>
      <c r="B677" s="102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</row>
    <row r="678">
      <c r="A678" s="102"/>
      <c r="B678" s="102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</row>
    <row r="679">
      <c r="A679" s="102"/>
      <c r="B679" s="102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</row>
    <row r="680">
      <c r="A680" s="102"/>
      <c r="B680" s="102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</row>
    <row r="681">
      <c r="A681" s="102"/>
      <c r="B681" s="102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</row>
    <row r="682">
      <c r="A682" s="102"/>
      <c r="B682" s="102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</row>
    <row r="683">
      <c r="A683" s="102"/>
      <c r="B683" s="102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</row>
    <row r="684">
      <c r="A684" s="102"/>
      <c r="B684" s="102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</row>
    <row r="685">
      <c r="A685" s="102"/>
      <c r="B685" s="102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</row>
    <row r="686">
      <c r="A686" s="102"/>
      <c r="B686" s="102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</row>
    <row r="687">
      <c r="A687" s="102"/>
      <c r="B687" s="102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</row>
    <row r="688">
      <c r="A688" s="102"/>
      <c r="B688" s="102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</row>
    <row r="689">
      <c r="A689" s="102"/>
      <c r="B689" s="102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</row>
    <row r="690">
      <c r="A690" s="102"/>
      <c r="B690" s="102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</row>
    <row r="691">
      <c r="A691" s="102"/>
      <c r="B691" s="102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</row>
    <row r="692">
      <c r="A692" s="102"/>
      <c r="B692" s="102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</row>
    <row r="693">
      <c r="A693" s="102"/>
      <c r="B693" s="102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</row>
    <row r="694">
      <c r="A694" s="102"/>
      <c r="B694" s="102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</row>
    <row r="695">
      <c r="A695" s="102"/>
      <c r="B695" s="102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</row>
    <row r="696">
      <c r="A696" s="102"/>
      <c r="B696" s="102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</row>
    <row r="697">
      <c r="A697" s="102"/>
      <c r="B697" s="102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</row>
    <row r="698">
      <c r="A698" s="102"/>
      <c r="B698" s="102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</row>
    <row r="699">
      <c r="A699" s="102"/>
      <c r="B699" s="102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</row>
    <row r="700">
      <c r="A700" s="102"/>
      <c r="B700" s="102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</row>
    <row r="701">
      <c r="A701" s="102"/>
      <c r="B701" s="102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</row>
    <row r="702">
      <c r="A702" s="102"/>
      <c r="B702" s="102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</row>
    <row r="703">
      <c r="A703" s="102"/>
      <c r="B703" s="102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</row>
    <row r="704">
      <c r="A704" s="102"/>
      <c r="B704" s="102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</row>
    <row r="705">
      <c r="A705" s="102"/>
      <c r="B705" s="102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</row>
    <row r="706">
      <c r="A706" s="102"/>
      <c r="B706" s="102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</row>
    <row r="707">
      <c r="A707" s="102"/>
      <c r="B707" s="102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</row>
    <row r="708">
      <c r="A708" s="102"/>
      <c r="B708" s="102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</row>
    <row r="709">
      <c r="A709" s="102"/>
      <c r="B709" s="102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</row>
    <row r="710">
      <c r="A710" s="102"/>
      <c r="B710" s="102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</row>
    <row r="711">
      <c r="A711" s="102"/>
      <c r="B711" s="102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</row>
    <row r="712">
      <c r="A712" s="102"/>
      <c r="B712" s="102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</row>
    <row r="713">
      <c r="A713" s="102"/>
      <c r="B713" s="102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</row>
    <row r="714">
      <c r="A714" s="102"/>
      <c r="B714" s="102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</row>
    <row r="715">
      <c r="A715" s="102"/>
      <c r="B715" s="102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</row>
    <row r="716">
      <c r="A716" s="102"/>
      <c r="B716" s="102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</row>
    <row r="717">
      <c r="A717" s="102"/>
      <c r="B717" s="102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</row>
    <row r="718">
      <c r="A718" s="102"/>
      <c r="B718" s="102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</row>
    <row r="719">
      <c r="A719" s="102"/>
      <c r="B719" s="102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</row>
    <row r="720">
      <c r="A720" s="102"/>
      <c r="B720" s="102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</row>
    <row r="721">
      <c r="A721" s="102"/>
      <c r="B721" s="102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</row>
    <row r="722">
      <c r="A722" s="102"/>
      <c r="B722" s="102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</row>
    <row r="723">
      <c r="A723" s="102"/>
      <c r="B723" s="102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</row>
    <row r="724">
      <c r="A724" s="102"/>
      <c r="B724" s="102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</row>
    <row r="725">
      <c r="A725" s="102"/>
      <c r="B725" s="102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</row>
    <row r="726">
      <c r="A726" s="102"/>
      <c r="B726" s="102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</row>
    <row r="727">
      <c r="A727" s="102"/>
      <c r="B727" s="102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</row>
    <row r="728">
      <c r="A728" s="102"/>
      <c r="B728" s="102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</row>
    <row r="729">
      <c r="A729" s="102"/>
      <c r="B729" s="102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</row>
    <row r="730">
      <c r="A730" s="102"/>
      <c r="B730" s="102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</row>
    <row r="731">
      <c r="A731" s="102"/>
      <c r="B731" s="102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</row>
    <row r="732">
      <c r="A732" s="102"/>
      <c r="B732" s="102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</row>
    <row r="733">
      <c r="A733" s="102"/>
      <c r="B733" s="102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</row>
    <row r="734">
      <c r="A734" s="102"/>
      <c r="B734" s="102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</row>
    <row r="735">
      <c r="A735" s="102"/>
      <c r="B735" s="102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</row>
    <row r="736">
      <c r="A736" s="102"/>
      <c r="B736" s="102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</row>
    <row r="737">
      <c r="A737" s="102"/>
      <c r="B737" s="102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</row>
    <row r="738">
      <c r="A738" s="102"/>
      <c r="B738" s="102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</row>
    <row r="739">
      <c r="A739" s="102"/>
      <c r="B739" s="102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</row>
    <row r="740">
      <c r="A740" s="102"/>
      <c r="B740" s="102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</row>
    <row r="741">
      <c r="A741" s="102"/>
      <c r="B741" s="102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</row>
    <row r="742">
      <c r="A742" s="102"/>
      <c r="B742" s="102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</row>
    <row r="743">
      <c r="A743" s="102"/>
      <c r="B743" s="102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</row>
    <row r="744">
      <c r="A744" s="102"/>
      <c r="B744" s="102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</row>
    <row r="745">
      <c r="A745" s="102"/>
      <c r="B745" s="102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</row>
    <row r="746">
      <c r="A746" s="102"/>
      <c r="B746" s="102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</row>
    <row r="747">
      <c r="A747" s="102"/>
      <c r="B747" s="102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</row>
    <row r="748">
      <c r="A748" s="102"/>
      <c r="B748" s="102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</row>
    <row r="749">
      <c r="A749" s="102"/>
      <c r="B749" s="102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</row>
    <row r="750">
      <c r="A750" s="102"/>
      <c r="B750" s="102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</row>
    <row r="751">
      <c r="A751" s="102"/>
      <c r="B751" s="102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</row>
    <row r="752">
      <c r="A752" s="102"/>
      <c r="B752" s="102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</row>
    <row r="753">
      <c r="A753" s="102"/>
      <c r="B753" s="102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</row>
    <row r="754">
      <c r="A754" s="102"/>
      <c r="B754" s="102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</row>
    <row r="755">
      <c r="A755" s="102"/>
      <c r="B755" s="102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</row>
    <row r="756">
      <c r="A756" s="102"/>
      <c r="B756" s="102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</row>
    <row r="757">
      <c r="A757" s="102"/>
      <c r="B757" s="102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</row>
    <row r="758">
      <c r="A758" s="102"/>
      <c r="B758" s="102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</row>
    <row r="759">
      <c r="A759" s="102"/>
      <c r="B759" s="102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</row>
    <row r="760">
      <c r="A760" s="102"/>
      <c r="B760" s="102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</row>
    <row r="761">
      <c r="A761" s="102"/>
      <c r="B761" s="102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</row>
    <row r="762">
      <c r="A762" s="102"/>
      <c r="B762" s="102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</row>
    <row r="763">
      <c r="A763" s="102"/>
      <c r="B763" s="102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</row>
    <row r="764">
      <c r="A764" s="102"/>
      <c r="B764" s="102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</row>
    <row r="765">
      <c r="A765" s="102"/>
      <c r="B765" s="102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</row>
    <row r="766">
      <c r="A766" s="102"/>
      <c r="B766" s="102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</row>
    <row r="767">
      <c r="A767" s="102"/>
      <c r="B767" s="102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</row>
    <row r="768">
      <c r="A768" s="102"/>
      <c r="B768" s="102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</row>
    <row r="769">
      <c r="A769" s="102"/>
      <c r="B769" s="102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</row>
    <row r="770">
      <c r="A770" s="102"/>
      <c r="B770" s="102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</row>
    <row r="771">
      <c r="A771" s="102"/>
      <c r="B771" s="102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</row>
    <row r="772">
      <c r="A772" s="102"/>
      <c r="B772" s="102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</row>
    <row r="773">
      <c r="A773" s="102"/>
      <c r="B773" s="102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</row>
    <row r="774">
      <c r="A774" s="102"/>
      <c r="B774" s="102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</row>
    <row r="775">
      <c r="A775" s="102"/>
      <c r="B775" s="102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</row>
    <row r="776">
      <c r="A776" s="102"/>
      <c r="B776" s="102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</row>
    <row r="777">
      <c r="A777" s="102"/>
      <c r="B777" s="102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</row>
    <row r="778">
      <c r="A778" s="102"/>
      <c r="B778" s="102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</row>
    <row r="779">
      <c r="A779" s="102"/>
      <c r="B779" s="102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</row>
    <row r="780">
      <c r="A780" s="102"/>
      <c r="B780" s="102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</row>
    <row r="781">
      <c r="A781" s="102"/>
      <c r="B781" s="102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</row>
    <row r="782">
      <c r="A782" s="102"/>
      <c r="B782" s="102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</row>
    <row r="783">
      <c r="A783" s="102"/>
      <c r="B783" s="102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</row>
    <row r="784">
      <c r="A784" s="102"/>
      <c r="B784" s="102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</row>
    <row r="785">
      <c r="A785" s="102"/>
      <c r="B785" s="102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</row>
    <row r="786">
      <c r="A786" s="102"/>
      <c r="B786" s="102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</row>
    <row r="787">
      <c r="A787" s="102"/>
      <c r="B787" s="102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</row>
    <row r="788">
      <c r="A788" s="102"/>
      <c r="B788" s="102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</row>
    <row r="789">
      <c r="A789" s="102"/>
      <c r="B789" s="102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</row>
    <row r="790">
      <c r="A790" s="102"/>
      <c r="B790" s="102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</row>
    <row r="791">
      <c r="A791" s="102"/>
      <c r="B791" s="102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</row>
    <row r="792">
      <c r="A792" s="102"/>
      <c r="B792" s="102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</row>
    <row r="793">
      <c r="A793" s="102"/>
      <c r="B793" s="102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</row>
    <row r="794">
      <c r="A794" s="102"/>
      <c r="B794" s="102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</row>
    <row r="795">
      <c r="A795" s="102"/>
      <c r="B795" s="102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</row>
    <row r="796">
      <c r="A796" s="102"/>
      <c r="B796" s="102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</row>
    <row r="797">
      <c r="A797" s="102"/>
      <c r="B797" s="102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</row>
    <row r="798">
      <c r="A798" s="102"/>
      <c r="B798" s="102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</row>
    <row r="799">
      <c r="A799" s="102"/>
      <c r="B799" s="102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</row>
    <row r="800">
      <c r="A800" s="102"/>
      <c r="B800" s="102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</row>
    <row r="801">
      <c r="A801" s="102"/>
      <c r="B801" s="102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</row>
    <row r="802">
      <c r="A802" s="102"/>
      <c r="B802" s="102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</row>
    <row r="803">
      <c r="A803" s="102"/>
      <c r="B803" s="102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</row>
    <row r="804">
      <c r="A804" s="102"/>
      <c r="B804" s="102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</row>
    <row r="805">
      <c r="A805" s="102"/>
      <c r="B805" s="102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</row>
    <row r="806">
      <c r="A806" s="102"/>
      <c r="B806" s="102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</row>
    <row r="807">
      <c r="A807" s="102"/>
      <c r="B807" s="102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</row>
    <row r="808">
      <c r="A808" s="102"/>
      <c r="B808" s="102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</row>
    <row r="809">
      <c r="A809" s="102"/>
      <c r="B809" s="102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</row>
    <row r="810">
      <c r="A810" s="102"/>
      <c r="B810" s="102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</row>
    <row r="811">
      <c r="A811" s="102"/>
      <c r="B811" s="102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</row>
    <row r="812">
      <c r="A812" s="102"/>
      <c r="B812" s="102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</row>
    <row r="813">
      <c r="A813" s="102"/>
      <c r="B813" s="102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</row>
    <row r="814">
      <c r="A814" s="102"/>
      <c r="B814" s="102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</row>
    <row r="815">
      <c r="A815" s="102"/>
      <c r="B815" s="102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</row>
    <row r="816">
      <c r="A816" s="102"/>
      <c r="B816" s="102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</row>
    <row r="817">
      <c r="A817" s="102"/>
      <c r="B817" s="102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</row>
    <row r="818">
      <c r="A818" s="102"/>
      <c r="B818" s="102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</row>
    <row r="819">
      <c r="A819" s="102"/>
      <c r="B819" s="102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</row>
    <row r="820">
      <c r="A820" s="102"/>
      <c r="B820" s="102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</row>
    <row r="821">
      <c r="A821" s="102"/>
      <c r="B821" s="102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</row>
    <row r="822">
      <c r="A822" s="102"/>
      <c r="B822" s="102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</row>
    <row r="823">
      <c r="A823" s="102"/>
      <c r="B823" s="102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</row>
    <row r="824">
      <c r="A824" s="102"/>
      <c r="B824" s="102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</row>
    <row r="825">
      <c r="A825" s="102"/>
      <c r="B825" s="102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</row>
    <row r="826">
      <c r="A826" s="102"/>
      <c r="B826" s="102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</row>
    <row r="827">
      <c r="A827" s="102"/>
      <c r="B827" s="102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</row>
    <row r="828">
      <c r="A828" s="102"/>
      <c r="B828" s="102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</row>
    <row r="829">
      <c r="A829" s="102"/>
      <c r="B829" s="102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</row>
    <row r="830">
      <c r="A830" s="102"/>
      <c r="B830" s="102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</row>
    <row r="831">
      <c r="A831" s="102"/>
      <c r="B831" s="102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</row>
    <row r="832">
      <c r="A832" s="102"/>
      <c r="B832" s="102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</row>
    <row r="833">
      <c r="A833" s="102"/>
      <c r="B833" s="102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</row>
    <row r="834">
      <c r="A834" s="102"/>
      <c r="B834" s="102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</row>
    <row r="835">
      <c r="A835" s="102"/>
      <c r="B835" s="102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</row>
    <row r="836">
      <c r="A836" s="102"/>
      <c r="B836" s="102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</row>
    <row r="837">
      <c r="A837" s="102"/>
      <c r="B837" s="102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</row>
    <row r="838">
      <c r="A838" s="102"/>
      <c r="B838" s="102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</row>
    <row r="839">
      <c r="A839" s="102"/>
      <c r="B839" s="102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</row>
    <row r="840">
      <c r="A840" s="102"/>
      <c r="B840" s="102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</row>
    <row r="841">
      <c r="A841" s="102"/>
      <c r="B841" s="102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</row>
    <row r="842">
      <c r="A842" s="102"/>
      <c r="B842" s="102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</row>
    <row r="843">
      <c r="A843" s="102"/>
      <c r="B843" s="102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</row>
    <row r="844">
      <c r="A844" s="102"/>
      <c r="B844" s="102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</row>
    <row r="845">
      <c r="A845" s="102"/>
      <c r="B845" s="102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</row>
    <row r="846">
      <c r="A846" s="102"/>
      <c r="B846" s="102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</row>
    <row r="847">
      <c r="A847" s="102"/>
      <c r="B847" s="102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</row>
    <row r="848">
      <c r="A848" s="102"/>
      <c r="B848" s="102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</row>
    <row r="849">
      <c r="A849" s="102"/>
      <c r="B849" s="102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</row>
    <row r="850">
      <c r="A850" s="102"/>
      <c r="B850" s="102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</row>
    <row r="851">
      <c r="A851" s="102"/>
      <c r="B851" s="102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</row>
    <row r="852">
      <c r="A852" s="102"/>
      <c r="B852" s="102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</row>
    <row r="853">
      <c r="A853" s="102"/>
      <c r="B853" s="102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</row>
    <row r="854">
      <c r="A854" s="102"/>
      <c r="B854" s="102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</row>
    <row r="855">
      <c r="A855" s="102"/>
      <c r="B855" s="102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</row>
    <row r="856">
      <c r="A856" s="102"/>
      <c r="B856" s="102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</row>
    <row r="857">
      <c r="A857" s="102"/>
      <c r="B857" s="102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</row>
    <row r="858">
      <c r="A858" s="102"/>
      <c r="B858" s="102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</row>
    <row r="859">
      <c r="A859" s="102"/>
      <c r="B859" s="102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</row>
    <row r="860">
      <c r="A860" s="102"/>
      <c r="B860" s="102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</row>
    <row r="861">
      <c r="A861" s="102"/>
      <c r="B861" s="102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</row>
    <row r="862">
      <c r="A862" s="102"/>
      <c r="B862" s="102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</row>
    <row r="863">
      <c r="A863" s="102"/>
      <c r="B863" s="102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</row>
    <row r="864">
      <c r="A864" s="102"/>
      <c r="B864" s="102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</row>
    <row r="865">
      <c r="A865" s="102"/>
      <c r="B865" s="102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</row>
    <row r="866">
      <c r="A866" s="102"/>
      <c r="B866" s="102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</row>
    <row r="867">
      <c r="A867" s="102"/>
      <c r="B867" s="102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</row>
    <row r="868">
      <c r="A868" s="102"/>
      <c r="B868" s="102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</row>
    <row r="869">
      <c r="A869" s="102"/>
      <c r="B869" s="102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</row>
    <row r="870">
      <c r="A870" s="102"/>
      <c r="B870" s="102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</row>
    <row r="871">
      <c r="A871" s="102"/>
      <c r="B871" s="102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</row>
    <row r="872">
      <c r="A872" s="102"/>
      <c r="B872" s="102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</row>
    <row r="873">
      <c r="A873" s="102"/>
      <c r="B873" s="102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</row>
    <row r="874">
      <c r="A874" s="102"/>
      <c r="B874" s="102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</row>
    <row r="875">
      <c r="A875" s="102"/>
      <c r="B875" s="102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</row>
    <row r="876">
      <c r="A876" s="102"/>
      <c r="B876" s="102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</row>
    <row r="877">
      <c r="A877" s="102"/>
      <c r="B877" s="102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</row>
    <row r="878">
      <c r="A878" s="102"/>
      <c r="B878" s="102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</row>
    <row r="879">
      <c r="A879" s="102"/>
      <c r="B879" s="102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</row>
    <row r="880">
      <c r="A880" s="102"/>
      <c r="B880" s="102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</row>
    <row r="881">
      <c r="A881" s="102"/>
      <c r="B881" s="102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</row>
    <row r="882">
      <c r="A882" s="102"/>
      <c r="B882" s="102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</row>
    <row r="883">
      <c r="A883" s="102"/>
      <c r="B883" s="102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</row>
    <row r="884">
      <c r="A884" s="102"/>
      <c r="B884" s="102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</row>
    <row r="885">
      <c r="A885" s="102"/>
      <c r="B885" s="102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</row>
    <row r="886">
      <c r="A886" s="102"/>
      <c r="B886" s="102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</row>
    <row r="887">
      <c r="A887" s="102"/>
      <c r="B887" s="102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</row>
    <row r="888">
      <c r="A888" s="102"/>
      <c r="B888" s="102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</row>
    <row r="889">
      <c r="A889" s="102"/>
      <c r="B889" s="102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</row>
    <row r="890">
      <c r="A890" s="102"/>
      <c r="B890" s="102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</row>
    <row r="891">
      <c r="A891" s="102"/>
      <c r="B891" s="102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</row>
    <row r="892">
      <c r="A892" s="102"/>
      <c r="B892" s="102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</row>
    <row r="893">
      <c r="A893" s="102"/>
      <c r="B893" s="102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</row>
    <row r="894">
      <c r="A894" s="102"/>
      <c r="B894" s="102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</row>
    <row r="895">
      <c r="A895" s="102"/>
      <c r="B895" s="102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</row>
    <row r="896">
      <c r="A896" s="102"/>
      <c r="B896" s="102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</row>
    <row r="897">
      <c r="A897" s="102"/>
      <c r="B897" s="102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</row>
    <row r="898">
      <c r="A898" s="102"/>
      <c r="B898" s="102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</row>
    <row r="899">
      <c r="A899" s="102"/>
      <c r="B899" s="102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</row>
    <row r="900">
      <c r="A900" s="102"/>
      <c r="B900" s="102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</row>
    <row r="901">
      <c r="A901" s="102"/>
      <c r="B901" s="102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</row>
    <row r="902">
      <c r="A902" s="102"/>
      <c r="B902" s="102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</row>
    <row r="903">
      <c r="A903" s="102"/>
      <c r="B903" s="102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</row>
    <row r="904">
      <c r="A904" s="102"/>
      <c r="B904" s="102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</row>
    <row r="905">
      <c r="A905" s="102"/>
      <c r="B905" s="102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</row>
    <row r="906">
      <c r="A906" s="102"/>
      <c r="B906" s="102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</row>
    <row r="907">
      <c r="A907" s="102"/>
      <c r="B907" s="102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</row>
    <row r="908">
      <c r="A908" s="102"/>
      <c r="B908" s="102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</row>
    <row r="909">
      <c r="A909" s="102"/>
      <c r="B909" s="102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</row>
    <row r="910">
      <c r="A910" s="102"/>
      <c r="B910" s="102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</row>
    <row r="911">
      <c r="A911" s="102"/>
      <c r="B911" s="102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</row>
    <row r="912">
      <c r="A912" s="102"/>
      <c r="B912" s="102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</row>
    <row r="913">
      <c r="A913" s="102"/>
      <c r="B913" s="102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</row>
    <row r="914">
      <c r="A914" s="102"/>
      <c r="B914" s="102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</row>
    <row r="915">
      <c r="A915" s="102"/>
      <c r="B915" s="102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</row>
    <row r="916">
      <c r="A916" s="102"/>
      <c r="B916" s="102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</row>
    <row r="917">
      <c r="A917" s="102"/>
      <c r="B917" s="102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</row>
    <row r="918">
      <c r="A918" s="102"/>
      <c r="B918" s="102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</row>
    <row r="919">
      <c r="A919" s="102"/>
      <c r="B919" s="102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</row>
    <row r="920">
      <c r="A920" s="102"/>
      <c r="B920" s="102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</row>
    <row r="921">
      <c r="A921" s="102"/>
      <c r="B921" s="102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</row>
    <row r="922">
      <c r="A922" s="102"/>
      <c r="B922" s="102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</row>
    <row r="923">
      <c r="A923" s="102"/>
      <c r="B923" s="102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</row>
    <row r="924">
      <c r="A924" s="102"/>
      <c r="B924" s="102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</row>
    <row r="925">
      <c r="A925" s="102"/>
      <c r="B925" s="102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</row>
    <row r="926">
      <c r="A926" s="102"/>
      <c r="B926" s="102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</row>
    <row r="927">
      <c r="A927" s="102"/>
      <c r="B927" s="102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</row>
    <row r="928">
      <c r="A928" s="102"/>
      <c r="B928" s="102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</row>
    <row r="929">
      <c r="A929" s="102"/>
      <c r="B929" s="102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</row>
    <row r="930">
      <c r="A930" s="102"/>
      <c r="B930" s="102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</row>
    <row r="931">
      <c r="A931" s="102"/>
      <c r="B931" s="102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</row>
    <row r="932">
      <c r="A932" s="102"/>
      <c r="B932" s="102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</row>
    <row r="933">
      <c r="A933" s="102"/>
      <c r="B933" s="102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</row>
    <row r="934">
      <c r="A934" s="102"/>
      <c r="B934" s="102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</row>
    <row r="935">
      <c r="A935" s="102"/>
      <c r="B935" s="102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</row>
    <row r="936">
      <c r="A936" s="102"/>
      <c r="B936" s="102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</row>
    <row r="937">
      <c r="A937" s="102"/>
      <c r="B937" s="102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</row>
    <row r="938">
      <c r="A938" s="102"/>
      <c r="B938" s="102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</row>
    <row r="939">
      <c r="A939" s="102"/>
      <c r="B939" s="102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</row>
    <row r="940">
      <c r="A940" s="102"/>
      <c r="B940" s="102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</row>
    <row r="941">
      <c r="A941" s="102"/>
      <c r="B941" s="102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</row>
    <row r="942">
      <c r="A942" s="102"/>
      <c r="B942" s="102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</row>
    <row r="943">
      <c r="A943" s="102"/>
      <c r="B943" s="102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</row>
    <row r="944">
      <c r="A944" s="102"/>
      <c r="B944" s="102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</row>
    <row r="945">
      <c r="A945" s="102"/>
      <c r="B945" s="102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</row>
    <row r="946">
      <c r="A946" s="102"/>
      <c r="B946" s="102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</row>
    <row r="947">
      <c r="A947" s="102"/>
      <c r="B947" s="102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</row>
    <row r="948">
      <c r="A948" s="102"/>
      <c r="B948" s="102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</row>
    <row r="949">
      <c r="A949" s="102"/>
      <c r="B949" s="102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</row>
    <row r="950">
      <c r="A950" s="102"/>
      <c r="B950" s="102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</row>
    <row r="951">
      <c r="A951" s="102"/>
      <c r="B951" s="102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</row>
    <row r="952">
      <c r="A952" s="102"/>
      <c r="B952" s="102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</row>
    <row r="953">
      <c r="A953" s="102"/>
      <c r="B953" s="102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</row>
    <row r="954">
      <c r="A954" s="102"/>
      <c r="B954" s="102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</row>
    <row r="955">
      <c r="A955" s="102"/>
      <c r="B955" s="102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</row>
    <row r="956">
      <c r="A956" s="102"/>
      <c r="B956" s="102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</row>
    <row r="957">
      <c r="A957" s="102"/>
      <c r="B957" s="102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</row>
    <row r="958">
      <c r="A958" s="102"/>
      <c r="B958" s="102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</row>
    <row r="959">
      <c r="A959" s="102"/>
      <c r="B959" s="102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</row>
    <row r="960">
      <c r="A960" s="102"/>
      <c r="B960" s="102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</row>
    <row r="961">
      <c r="A961" s="102"/>
      <c r="B961" s="102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</row>
    <row r="962">
      <c r="A962" s="102"/>
      <c r="B962" s="102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</row>
    <row r="963">
      <c r="A963" s="102"/>
      <c r="B963" s="102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</row>
    <row r="964">
      <c r="A964" s="102"/>
      <c r="B964" s="102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</row>
    <row r="965">
      <c r="A965" s="102"/>
      <c r="B965" s="102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</row>
    <row r="966">
      <c r="A966" s="102"/>
      <c r="B966" s="102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</row>
    <row r="967">
      <c r="A967" s="102"/>
      <c r="B967" s="102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</row>
    <row r="968">
      <c r="A968" s="102"/>
      <c r="B968" s="102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</row>
    <row r="969">
      <c r="A969" s="102"/>
      <c r="B969" s="102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</row>
    <row r="970">
      <c r="A970" s="102"/>
      <c r="B970" s="102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</row>
    <row r="971">
      <c r="A971" s="102"/>
      <c r="B971" s="102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</row>
    <row r="972">
      <c r="A972" s="102"/>
      <c r="B972" s="102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</row>
    <row r="973">
      <c r="A973" s="102"/>
      <c r="B973" s="102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</row>
    <row r="974">
      <c r="A974" s="102"/>
      <c r="B974" s="102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</row>
    <row r="975">
      <c r="A975" s="102"/>
      <c r="B975" s="102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</row>
    <row r="976">
      <c r="A976" s="102"/>
      <c r="B976" s="102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</row>
    <row r="977">
      <c r="A977" s="102"/>
      <c r="B977" s="102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</row>
    <row r="978">
      <c r="A978" s="102"/>
      <c r="B978" s="102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</row>
    <row r="979">
      <c r="A979" s="102"/>
      <c r="B979" s="102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</row>
    <row r="980">
      <c r="A980" s="102"/>
      <c r="B980" s="102"/>
      <c r="C980" s="93"/>
      <c r="D980" s="93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</row>
    <row r="981">
      <c r="A981" s="102"/>
      <c r="B981" s="102"/>
      <c r="C981" s="93"/>
      <c r="D981" s="93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</row>
    <row r="982">
      <c r="A982" s="102"/>
      <c r="B982" s="102"/>
      <c r="C982" s="93"/>
      <c r="D982" s="93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</row>
    <row r="983">
      <c r="A983" s="102"/>
      <c r="B983" s="102"/>
      <c r="C983" s="93"/>
      <c r="D983" s="93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</row>
    <row r="984">
      <c r="A984" s="102"/>
      <c r="B984" s="102"/>
      <c r="C984" s="93"/>
      <c r="D984" s="93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</row>
    <row r="985">
      <c r="A985" s="102"/>
      <c r="B985" s="102"/>
      <c r="C985" s="93"/>
      <c r="D985" s="93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</row>
    <row r="986">
      <c r="A986" s="102"/>
      <c r="B986" s="102"/>
      <c r="C986" s="93"/>
      <c r="D986" s="93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</row>
    <row r="987">
      <c r="A987" s="102"/>
      <c r="B987" s="102"/>
      <c r="C987" s="93"/>
      <c r="D987" s="93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</row>
    <row r="988">
      <c r="A988" s="102"/>
      <c r="B988" s="102"/>
      <c r="C988" s="93"/>
      <c r="D988" s="93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</row>
    <row r="989">
      <c r="A989" s="102"/>
      <c r="B989" s="102"/>
      <c r="C989" s="93"/>
      <c r="D989" s="93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</row>
    <row r="990">
      <c r="A990" s="102"/>
      <c r="B990" s="102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</row>
    <row r="991">
      <c r="A991" s="102"/>
      <c r="B991" s="102"/>
      <c r="C991" s="93"/>
      <c r="D991" s="93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</row>
    <row r="992">
      <c r="A992" s="102"/>
      <c r="B992" s="102"/>
      <c r="C992" s="93"/>
      <c r="D992" s="93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</row>
    <row r="993">
      <c r="A993" s="102"/>
      <c r="B993" s="102"/>
      <c r="C993" s="93"/>
      <c r="D993" s="93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</row>
    <row r="994">
      <c r="A994" s="102"/>
      <c r="B994" s="102"/>
      <c r="C994" s="93"/>
      <c r="D994" s="93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</row>
    <row r="995">
      <c r="A995" s="102"/>
      <c r="B995" s="102"/>
      <c r="C995" s="93"/>
      <c r="D995" s="93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</row>
    <row r="996">
      <c r="A996" s="102"/>
      <c r="B996" s="102"/>
      <c r="C996" s="93"/>
      <c r="D996" s="93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</row>
    <row r="997">
      <c r="A997" s="102"/>
      <c r="B997" s="102"/>
      <c r="C997" s="93"/>
      <c r="D997" s="93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</row>
    <row r="998">
      <c r="A998" s="102"/>
      <c r="B998" s="102"/>
      <c r="C998" s="93"/>
      <c r="D998" s="93"/>
      <c r="E998" s="93"/>
      <c r="F998" s="93"/>
      <c r="G998" s="93"/>
      <c r="H998" s="93"/>
      <c r="I998" s="93"/>
      <c r="J998" s="93"/>
      <c r="K998" s="93"/>
      <c r="L998" s="93"/>
      <c r="M998" s="93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</row>
    <row r="999">
      <c r="A999" s="102"/>
      <c r="B999" s="102"/>
      <c r="C999" s="93"/>
      <c r="D999" s="93"/>
      <c r="E999" s="93"/>
      <c r="F999" s="93"/>
      <c r="G999" s="93"/>
      <c r="H999" s="93"/>
      <c r="I999" s="93"/>
      <c r="J999" s="93"/>
      <c r="K999" s="93"/>
      <c r="L999" s="93"/>
      <c r="M999" s="93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</row>
    <row r="1000">
      <c r="A1000" s="102"/>
      <c r="B1000" s="102"/>
      <c r="C1000" s="93"/>
      <c r="D1000" s="93"/>
      <c r="E1000" s="93"/>
      <c r="F1000" s="93"/>
      <c r="G1000" s="93"/>
      <c r="H1000" s="93"/>
      <c r="I1000" s="93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</row>
  </sheetData>
  <drawing r:id="rId1"/>
</worksheet>
</file>