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genops365.sharepoint.com/sites/Directiongenops/2 Marketing/6. Blog/2. Article/Six Sigma - Pourquoi et comment l'utiliser/"/>
    </mc:Choice>
  </mc:AlternateContent>
  <xr:revisionPtr revIDLastSave="986" documentId="8_{6EC90A3D-5DC8-4271-99DC-FC97FAA6AACF}" xr6:coauthVersionLast="47" xr6:coauthVersionMax="47" xr10:uidLastSave="{496D3173-74FD-40FA-8F13-B26EB7A520F7}"/>
  <bookViews>
    <workbookView xWindow="-120" yWindow="-120" windowWidth="29040" windowHeight="15840" xr2:uid="{E356FBB6-117A-4CAC-B377-CFB35D310D35}"/>
  </bookViews>
  <sheets>
    <sheet name="Sommaire" sheetId="6" r:id="rId1"/>
    <sheet name="Vos données" sheetId="1" r:id="rId2"/>
    <sheet name="Calculs intermédiaires" sheetId="2" r:id="rId3"/>
    <sheet name="Histogramme &amp; BAM" sheetId="3" r:id="rId4"/>
    <sheet name="Cp - Cpk - Z" sheetId="5" r:id="rId5"/>
  </sheets>
  <externalReferences>
    <externalReference r:id="rId6"/>
  </externalReferences>
  <definedNames>
    <definedName name="_xlchart.v1.0" hidden="1">'Vos données'!$F$8:$F$57</definedName>
    <definedName name="Annual_Requirements">#REF!</definedName>
    <definedName name="Customer">#REF!</definedName>
    <definedName name="Days_Per_Year">#REF!</definedName>
    <definedName name="Desc">#REF!</definedName>
    <definedName name="Données">'[1]Normalité - Données'!$C$2:$C$86</definedName>
    <definedName name="Maxload">#REF!</definedName>
    <definedName name="Mins_Per_Shift">#REF!</definedName>
    <definedName name="op">#REF!</definedName>
    <definedName name="Plant___Dept.">#REF!</definedName>
    <definedName name="Product">#REF!</definedName>
    <definedName name="Seconds_Per_Minute">#REF!</definedName>
    <definedName name="Shifts_Per_Day">#REF!</definedName>
    <definedName name="Takt__sec_pc">#REF!</definedName>
    <definedName name="tct">#REF!</definedName>
    <definedName name="tiempos">#REF!</definedName>
    <definedName name="tiempos1">#REF!</definedName>
    <definedName name="Typical_Part_No">#REF!</definedName>
    <definedName name="Typical_Part_No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2" l="1"/>
  <c r="C9" i="2"/>
  <c r="C9" i="1" l="1"/>
  <c r="G8" i="5" s="1"/>
  <c r="C8" i="1"/>
  <c r="G9" i="5" s="1"/>
  <c r="G7" i="5"/>
  <c r="C7" i="5"/>
  <c r="C6" i="1"/>
  <c r="C11" i="2"/>
  <c r="C52" i="5"/>
  <c r="C53" i="5"/>
  <c r="C54" i="5"/>
  <c r="C55" i="5"/>
  <c r="C56" i="5"/>
  <c r="B52" i="5"/>
  <c r="B53" i="5"/>
  <c r="B54" i="5"/>
  <c r="B55" i="5"/>
  <c r="B56" i="5"/>
  <c r="C55" i="3"/>
  <c r="C56" i="3"/>
  <c r="C57" i="3"/>
  <c r="C58" i="3"/>
  <c r="C59" i="3"/>
  <c r="B51" i="3"/>
  <c r="B52" i="3"/>
  <c r="B53" i="3"/>
  <c r="B54" i="3"/>
  <c r="B55" i="3"/>
  <c r="B56" i="3"/>
  <c r="B57" i="3"/>
  <c r="B58" i="3"/>
  <c r="B59" i="3"/>
  <c r="T25" i="3"/>
  <c r="S25" i="3"/>
  <c r="R25" i="3"/>
  <c r="Q25" i="3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11" i="3" l="1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8" i="2"/>
  <c r="B7" i="5" l="1"/>
  <c r="F15" i="3"/>
  <c r="F16" i="3" s="1"/>
  <c r="F17" i="3" s="1"/>
  <c r="F13" i="5" l="1"/>
  <c r="F20" i="5" s="1"/>
  <c r="F12" i="5"/>
  <c r="F11" i="5"/>
  <c r="C10" i="3"/>
  <c r="B10" i="3"/>
  <c r="C7" i="2"/>
  <c r="F15" i="5" l="1"/>
  <c r="F14" i="5"/>
  <c r="F12" i="3"/>
  <c r="F11" i="3"/>
  <c r="T26" i="3"/>
  <c r="Q26" i="3"/>
  <c r="R26" i="3"/>
  <c r="S26" i="3"/>
  <c r="F21" i="5" l="1"/>
  <c r="F24" i="5"/>
  <c r="F13" i="3"/>
  <c r="F19" i="3" s="1"/>
  <c r="E2" i="3" l="1"/>
  <c r="F2" i="3" s="1"/>
  <c r="G2" i="3" s="1"/>
  <c r="H2" i="3" s="1"/>
  <c r="I2" i="3" s="1"/>
  <c r="J2" i="3" s="1"/>
  <c r="K2" i="3" s="1"/>
  <c r="L2" i="3" s="1"/>
  <c r="M2" i="3" s="1"/>
  <c r="N2" i="3" s="1"/>
  <c r="O2" i="3" s="1"/>
  <c r="F25" i="3" l="1"/>
  <c r="O26" i="3"/>
  <c r="O25" i="3"/>
  <c r="P26" i="3"/>
  <c r="P25" i="3"/>
  <c r="G26" i="3"/>
  <c r="F26" i="3"/>
  <c r="G25" i="3"/>
  <c r="H26" i="3"/>
  <c r="H25" i="3" l="1"/>
  <c r="I26" i="3"/>
  <c r="I25" i="3" l="1"/>
  <c r="J26" i="3" l="1"/>
  <c r="J25" i="3"/>
  <c r="K26" i="3"/>
  <c r="K25" i="3" l="1"/>
  <c r="L26" i="3"/>
  <c r="L25" i="3" l="1"/>
  <c r="M25" i="3"/>
  <c r="M26" i="3" l="1"/>
  <c r="N26" i="3" l="1"/>
  <c r="N25" i="3"/>
</calcChain>
</file>

<file path=xl/sharedStrings.xml><?xml version="1.0" encoding="utf-8"?>
<sst xmlns="http://schemas.openxmlformats.org/spreadsheetml/2006/main" count="81" uniqueCount="73">
  <si>
    <t>Variables</t>
  </si>
  <si>
    <t>Run #2</t>
  </si>
  <si>
    <t>Médiane des données</t>
  </si>
  <si>
    <t>Nombre d'inspections</t>
  </si>
  <si>
    <t>#</t>
  </si>
  <si>
    <t>Totaux</t>
  </si>
  <si>
    <t>Limite de spec sup (cm)</t>
  </si>
  <si>
    <t>Limite de spec inf (cm)</t>
  </si>
  <si>
    <t>Données</t>
  </si>
  <si>
    <t>Résultats Run #2</t>
  </si>
  <si>
    <t>Distance (cm)</t>
  </si>
  <si>
    <t>Données histogramme</t>
  </si>
  <si>
    <t>Maximum</t>
  </si>
  <si>
    <t>Minimum</t>
  </si>
  <si>
    <t>Etendue</t>
  </si>
  <si>
    <t>Formules</t>
  </si>
  <si>
    <t>Nb données n</t>
  </si>
  <si>
    <t xml:space="preserve">Nb classe (calcul) </t>
  </si>
  <si>
    <t>Nb classe (réel) k</t>
  </si>
  <si>
    <t>Classe</t>
  </si>
  <si>
    <t>Fréquence</t>
  </si>
  <si>
    <t>(doit être compris entre 8 et 15)</t>
  </si>
  <si>
    <t>Valeur du pas p</t>
  </si>
  <si>
    <t>Traçé de l'histogramme</t>
  </si>
  <si>
    <t>Classes</t>
  </si>
  <si>
    <t>ou plus...</t>
  </si>
  <si>
    <t>Moyenne</t>
  </si>
  <si>
    <t>Variance</t>
  </si>
  <si>
    <t>Ecart type</t>
  </si>
  <si>
    <t>Cp</t>
  </si>
  <si>
    <t>Cpk</t>
  </si>
  <si>
    <t>Résultats</t>
  </si>
  <si>
    <t>Run #</t>
  </si>
  <si>
    <t>Boîte à moustaches</t>
  </si>
  <si>
    <t>Vos 50 valeurs</t>
  </si>
  <si>
    <t>Objectif</t>
  </si>
  <si>
    <t>Limite de spec sup</t>
  </si>
  <si>
    <t>Limite de spec sup LSS</t>
  </si>
  <si>
    <t>Limite de spec inf LSI</t>
  </si>
  <si>
    <t>Calcules intermédiaires</t>
  </si>
  <si>
    <t>Résultats Run #</t>
  </si>
  <si>
    <t>Limite de spec inf</t>
  </si>
  <si>
    <t>Z</t>
  </si>
  <si>
    <t>Capabilité de processus :</t>
  </si>
  <si>
    <t>Niveau de sigma :</t>
  </si>
  <si>
    <t>a</t>
  </si>
  <si>
    <t>b</t>
  </si>
  <si>
    <t>1. Commençons par un peu de rappels !</t>
  </si>
  <si>
    <t>3. Voici comment l'utiliser étape par étape.</t>
  </si>
  <si>
    <t>Bonne utilisation de ce kit !</t>
  </si>
  <si>
    <t>4. Envie d'aller plus loin ?</t>
  </si>
  <si>
    <t>https://pulsa-conseil.fr/la-newsletter/</t>
  </si>
  <si>
    <t>https://pulsa-conseil.fr/blog/</t>
  </si>
  <si>
    <t>5. Et pour échanger avec l'équipe c'est ici.</t>
  </si>
  <si>
    <t>https://www.linkedin.com/in/valentin-pesselier/</t>
  </si>
  <si>
    <t>valentin.pesselier@pulsa-conseil.fr</t>
  </si>
  <si>
    <t>PULSA - Sommaire de ce kit pour s'initier au Six Sigma.</t>
  </si>
  <si>
    <t>2. Ce kit a été conçu comme un guide pour vous lancer dans le Six Sigma et d'atteindre vos objectifs.</t>
  </si>
  <si>
    <t>Onglet "Vos données"</t>
  </si>
  <si>
    <t>Complétez cet onglet avec vos données, partons sur un jeu de 50 valeurs.</t>
  </si>
  <si>
    <t>Onglet "Calcul intermédiaire"</t>
  </si>
  <si>
    <t>Jetez y un coup d'œil mais il permet surtout de faire ressortir les valeurs clés de votre processus pour les onglets suivants.</t>
  </si>
  <si>
    <t>Onglet "Histogramme &amp; BAM"</t>
  </si>
  <si>
    <t>PS : BAM signifie Boîte à moustache.</t>
  </si>
  <si>
    <t>Analysez l'allure de vos données sur l'histogramme et la boîte à moustache.</t>
  </si>
  <si>
    <t>Onglet "Cp - Cpk - Z"</t>
  </si>
  <si>
    <t>Consultez les valeurs de capabilités Cp, Cpk (sans et avec prise en compte du centrage).</t>
  </si>
  <si>
    <t>Analysez votre niveau de sigma Z.</t>
  </si>
  <si>
    <t>Rapporter vous au tableau sur la droite pour prédire le % de non-conformité et les coûts de non qualité liés à ce processus.</t>
  </si>
  <si>
    <t>PULSA - Calculs intermédiaires.</t>
  </si>
  <si>
    <t>PULSA - Histogramme et Boîte à moustache.</t>
  </si>
  <si>
    <t>PULSA - Analysez vos Cp, Cpk et niveau de sigma Z.</t>
  </si>
  <si>
    <t>PULSA - Vos données.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</si>
</sst>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A44457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4"/>
      <name val="Calibri"/>
      <family val="2"/>
      <charset val="238"/>
      <scheme val="minor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u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4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0" xfId="0" applyFill="1"/>
    <xf numFmtId="0" fontId="0" fillId="3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164" fontId="0" fillId="3" borderId="0" xfId="1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0" borderId="23" xfId="0" applyBorder="1"/>
    <xf numFmtId="0" fontId="3" fillId="0" borderId="24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2" fontId="0" fillId="3" borderId="0" xfId="0" applyNumberFormat="1" applyFill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2" fontId="0" fillId="3" borderId="0" xfId="0" applyNumberFormat="1" applyFill="1" applyAlignment="1">
      <alignment horizontal="center" vertical="center"/>
    </xf>
    <xf numFmtId="0" fontId="7" fillId="5" borderId="0" xfId="2" applyFont="1" applyFill="1" applyAlignment="1">
      <alignment vertical="center"/>
    </xf>
    <xf numFmtId="0" fontId="8" fillId="0" borderId="0" xfId="2" applyFont="1"/>
    <xf numFmtId="0" fontId="1" fillId="0" borderId="0" xfId="2"/>
    <xf numFmtId="0" fontId="9" fillId="0" borderId="0" xfId="2" applyFont="1"/>
    <xf numFmtId="0" fontId="10" fillId="0" borderId="0" xfId="2" applyFont="1"/>
    <xf numFmtId="0" fontId="11" fillId="0" borderId="0" xfId="2" applyFont="1"/>
    <xf numFmtId="0" fontId="12" fillId="0" borderId="0" xfId="2" applyFont="1"/>
    <xf numFmtId="0" fontId="13" fillId="0" borderId="0" xfId="3"/>
    <xf numFmtId="0" fontId="14" fillId="0" borderId="0" xfId="4"/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</cellXfs>
  <cellStyles count="5">
    <cellStyle name="Lien hypertexte 2" xfId="3" xr:uid="{481215DF-5D20-4EF8-A54E-4CA488603718}"/>
    <cellStyle name="Milliers" xfId="1" builtinId="3"/>
    <cellStyle name="Normal" xfId="0" builtinId="0"/>
    <cellStyle name="Normal 2" xfId="2" xr:uid="{5FEDF14B-A3F9-4770-A50D-6C889F632F36}"/>
    <cellStyle name="Normal 3" xfId="4" xr:uid="{255B8AE3-6224-42F3-9D5D-06113D48353C}"/>
  </cellStyles>
  <dxfs count="0"/>
  <tableStyles count="0" defaultTableStyle="TableStyleMedium2" defaultPivotStyle="PivotStyleLight16"/>
  <colors>
    <mruColors>
      <color rgb="FFA44457"/>
      <color rgb="FFDEA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Histogramme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Fréquence</c:v>
          </c:tx>
          <c:invertIfNegative val="0"/>
          <c:cat>
            <c:strRef>
              <c:f>'Histogramme &amp; BAM'!$E$29:$E$39</c:f>
              <c:strCache>
                <c:ptCount val="10"/>
                <c:pt idx="0">
                  <c:v>145</c:v>
                </c:pt>
                <c:pt idx="1">
                  <c:v>153,25</c:v>
                </c:pt>
                <c:pt idx="2">
                  <c:v>161,5</c:v>
                </c:pt>
                <c:pt idx="3">
                  <c:v>169,75</c:v>
                </c:pt>
                <c:pt idx="4">
                  <c:v>178</c:v>
                </c:pt>
                <c:pt idx="5">
                  <c:v>186,25</c:v>
                </c:pt>
                <c:pt idx="6">
                  <c:v>194,5</c:v>
                </c:pt>
                <c:pt idx="7">
                  <c:v>202,75</c:v>
                </c:pt>
                <c:pt idx="8">
                  <c:v>211</c:v>
                </c:pt>
                <c:pt idx="9">
                  <c:v>ou plus...</c:v>
                </c:pt>
              </c:strCache>
            </c:strRef>
          </c:cat>
          <c:val>
            <c:numRef>
              <c:f>'Histogramme &amp; BAM'!$F$29:$F$39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13</c:v>
                </c:pt>
                <c:pt idx="5">
                  <c:v>18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6-4A30-B930-19C13BD65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300687"/>
        <c:axId val="660314831"/>
      </c:barChart>
      <c:catAx>
        <c:axId val="6603006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Classes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0314831"/>
        <c:crosses val="autoZero"/>
        <c:auto val="1"/>
        <c:lblAlgn val="ctr"/>
        <c:lblOffset val="100"/>
        <c:noMultiLvlLbl val="0"/>
      </c:catAx>
      <c:valAx>
        <c:axId val="66031483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Fréquence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030068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Boîte à moustaches Run #2 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r-F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Boîte à moustaches Run #2 </a:t>
          </a:r>
        </a:p>
      </cx:txPr>
    </cx:title>
    <cx:plotArea>
      <cx:plotAreaRegion>
        <cx:series layoutId="boxWhisker" uniqueId="{00000001-2888-401F-B00E-C3A9D9103135}">
          <cx:dataId val="0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215" min="135"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1</xdr:row>
      <xdr:rowOff>66675</xdr:rowOff>
    </xdr:from>
    <xdr:to>
      <xdr:col>10</xdr:col>
      <xdr:colOff>574675</xdr:colOff>
      <xdr:row>1</xdr:row>
      <xdr:rowOff>500557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F2DA5B-C04B-4D0F-B670-9E7D5CEE8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257175"/>
          <a:ext cx="1593850" cy="43388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92</xdr:row>
      <xdr:rowOff>27375</xdr:rowOff>
    </xdr:from>
    <xdr:to>
      <xdr:col>12</xdr:col>
      <xdr:colOff>259575</xdr:colOff>
      <xdr:row>102</xdr:row>
      <xdr:rowOff>152399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4AA49C3-FC6B-4DFB-AD5B-6A980886F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9277400"/>
          <a:ext cx="4060050" cy="2030024"/>
        </a:xfrm>
        <a:prstGeom prst="rect">
          <a:avLst/>
        </a:prstGeom>
      </xdr:spPr>
    </xdr:pic>
    <xdr:clientData/>
  </xdr:twoCellAnchor>
  <xdr:twoCellAnchor editAs="oneCell">
    <xdr:from>
      <xdr:col>1</xdr:col>
      <xdr:colOff>7125</xdr:colOff>
      <xdr:row>92</xdr:row>
      <xdr:rowOff>24975</xdr:rowOff>
    </xdr:from>
    <xdr:to>
      <xdr:col>6</xdr:col>
      <xdr:colOff>257175</xdr:colOff>
      <xdr:row>102</xdr:row>
      <xdr:rowOff>149999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F4B4C06-1065-48E9-B79B-0840FF30E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00" y="19275000"/>
          <a:ext cx="4060050" cy="2030024"/>
        </a:xfrm>
        <a:prstGeom prst="rect">
          <a:avLst/>
        </a:prstGeom>
      </xdr:spPr>
    </xdr:pic>
    <xdr:clientData/>
  </xdr:twoCellAnchor>
  <xdr:twoCellAnchor editAs="oneCell">
    <xdr:from>
      <xdr:col>12</xdr:col>
      <xdr:colOff>578540</xdr:colOff>
      <xdr:row>0</xdr:row>
      <xdr:rowOff>144945</xdr:rowOff>
    </xdr:from>
    <xdr:to>
      <xdr:col>20</xdr:col>
      <xdr:colOff>597589</xdr:colOff>
      <xdr:row>6</xdr:row>
      <xdr:rowOff>140182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C82E3BF-15B6-4534-AE0C-340B4923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1515" y="144945"/>
          <a:ext cx="6115049" cy="1528762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110</xdr:row>
      <xdr:rowOff>152400</xdr:rowOff>
    </xdr:from>
    <xdr:to>
      <xdr:col>3</xdr:col>
      <xdr:colOff>657225</xdr:colOff>
      <xdr:row>112</xdr:row>
      <xdr:rowOff>76200</xdr:rowOff>
    </xdr:to>
    <xdr:pic>
      <xdr:nvPicPr>
        <xdr:cNvPr id="9" name="Image 8" descr="Rendez-vous - Icônes utilisateur gratuites">
          <a:extLst>
            <a:ext uri="{FF2B5EF4-FFF2-40B4-BE49-F238E27FC236}">
              <a16:creationId xmlns:a16="http://schemas.microsoft.com/office/drawing/2014/main" id="{151FA694-D330-4036-A9FD-EC1EE3A5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287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361950</xdr:colOff>
      <xdr:row>108</xdr:row>
      <xdr:rowOff>133350</xdr:rowOff>
    </xdr:from>
    <xdr:to>
      <xdr:col>3</xdr:col>
      <xdr:colOff>657226</xdr:colOff>
      <xdr:row>110</xdr:row>
      <xdr:rowOff>47626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2874CB1-5BE9-4544-8432-310C837E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22479000"/>
          <a:ext cx="295276" cy="295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600075</xdr:colOff>
      <xdr:row>107</xdr:row>
      <xdr:rowOff>133350</xdr:rowOff>
    </xdr:from>
    <xdr:to>
      <xdr:col>3</xdr:col>
      <xdr:colOff>103822</xdr:colOff>
      <xdr:row>113</xdr:row>
      <xdr:rowOff>18097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E2D9DC9-D09A-473A-83F7-EF049D42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2288500"/>
          <a:ext cx="1027747" cy="1027747"/>
        </a:xfrm>
        <a:prstGeom prst="rect">
          <a:avLst/>
        </a:prstGeom>
      </xdr:spPr>
    </xdr:pic>
    <xdr:clientData/>
  </xdr:twoCellAnchor>
  <xdr:twoCellAnchor editAs="oneCell">
    <xdr:from>
      <xdr:col>1</xdr:col>
      <xdr:colOff>389283</xdr:colOff>
      <xdr:row>8</xdr:row>
      <xdr:rowOff>54209</xdr:rowOff>
    </xdr:from>
    <xdr:to>
      <xdr:col>7</xdr:col>
      <xdr:colOff>364435</xdr:colOff>
      <xdr:row>41</xdr:row>
      <xdr:rowOff>161391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C6ACFE4-224C-4AA3-8896-551D38568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017187"/>
          <a:ext cx="4547152" cy="6393682"/>
        </a:xfrm>
        <a:prstGeom prst="rect">
          <a:avLst/>
        </a:prstGeom>
      </xdr:spPr>
    </xdr:pic>
    <xdr:clientData/>
  </xdr:twoCellAnchor>
  <xdr:twoCellAnchor editAs="oneCell">
    <xdr:from>
      <xdr:col>1</xdr:col>
      <xdr:colOff>389284</xdr:colOff>
      <xdr:row>44</xdr:row>
      <xdr:rowOff>115956</xdr:rowOff>
    </xdr:from>
    <xdr:to>
      <xdr:col>7</xdr:col>
      <xdr:colOff>339588</xdr:colOff>
      <xdr:row>68</xdr:row>
      <xdr:rowOff>66260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C41E2F50-970C-F321-B67E-37C9F0CE0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8986630"/>
          <a:ext cx="4522304" cy="45223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280148</xdr:colOff>
      <xdr:row>1</xdr:row>
      <xdr:rowOff>89647</xdr:rowOff>
    </xdr:from>
    <xdr:to>
      <xdr:col>11</xdr:col>
      <xdr:colOff>417233</xdr:colOff>
      <xdr:row>1</xdr:row>
      <xdr:rowOff>523529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8338A5D-3AA3-4F43-BC76-B303EF39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5089" y="280147"/>
          <a:ext cx="1593850" cy="4338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</xdr:row>
      <xdr:rowOff>76200</xdr:rowOff>
    </xdr:from>
    <xdr:to>
      <xdr:col>9</xdr:col>
      <xdr:colOff>498475</xdr:colOff>
      <xdr:row>1</xdr:row>
      <xdr:rowOff>510082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FFA799-4C5C-455E-A3B8-38CF700BF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266700"/>
          <a:ext cx="1593850" cy="4338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41275</xdr:colOff>
      <xdr:row>11</xdr:row>
      <xdr:rowOff>161925</xdr:rowOff>
    </xdr:from>
    <xdr:to>
      <xdr:col>8</xdr:col>
      <xdr:colOff>930275</xdr:colOff>
      <xdr:row>13</xdr:row>
      <xdr:rowOff>82550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E4BBF2F6-4EDD-0DDA-78B6-BE94D998CDFA}"/>
                </a:ext>
              </a:extLst>
            </xdr:cNvPr>
            <xdr:cNvSpPr txBox="1"/>
          </xdr:nvSpPr>
          <xdr:spPr>
            <a:xfrm>
              <a:off x="4905375" y="1206500"/>
              <a:ext cx="2800350" cy="2952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𝐸𝑡𝑒𝑛𝑑𝑢𝑒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fr-FR" sz="1100" b="0" i="0">
                            <a:latin typeface="Cambria Math" panose="02040503050406030204" pitchFamily="18" charset="0"/>
                          </a:rPr>
                          <m:t>max</m:t>
                        </m:r>
                      </m:fName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− </m:t>
                        </m:r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𝑚𝑖𝑛</m:t>
                        </m:r>
                      </m:e>
                    </m:func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E4BBF2F6-4EDD-0DDA-78B6-BE94D998CDFA}"/>
                </a:ext>
              </a:extLst>
            </xdr:cNvPr>
            <xdr:cNvSpPr txBox="1"/>
          </xdr:nvSpPr>
          <xdr:spPr>
            <a:xfrm>
              <a:off x="4905375" y="1206500"/>
              <a:ext cx="2800350" cy="2952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𝐸𝑡𝑒𝑛𝑑𝑢𝑒=max⁡〖− 𝑚𝑖𝑛〗</a:t>
              </a:r>
              <a:endParaRPr lang="fr-FR" sz="1100"/>
            </a:p>
          </xdr:txBody>
        </xdr:sp>
      </mc:Fallback>
    </mc:AlternateContent>
    <xdr:clientData/>
  </xdr:twoCellAnchor>
  <xdr:twoCellAnchor>
    <xdr:from>
      <xdr:col>6</xdr:col>
      <xdr:colOff>241300</xdr:colOff>
      <xdr:row>14</xdr:row>
      <xdr:rowOff>152400</xdr:rowOff>
    </xdr:from>
    <xdr:to>
      <xdr:col>7</xdr:col>
      <xdr:colOff>841375</xdr:colOff>
      <xdr:row>16</xdr:row>
      <xdr:rowOff>73025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4D2D8AB7-FFA7-49A4-9B1A-E1D40B4519C5}"/>
                </a:ext>
              </a:extLst>
            </xdr:cNvPr>
            <xdr:cNvSpPr txBox="1"/>
          </xdr:nvSpPr>
          <xdr:spPr>
            <a:xfrm>
              <a:off x="5105400" y="1758950"/>
              <a:ext cx="1555750" cy="2952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 </m:t>
                    </m:r>
                    <m:rad>
                      <m:radPr>
                        <m:degHide m:val="on"/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</m:rad>
                    <m:r>
                      <a:rPr lang="fr-FR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4D2D8AB7-FFA7-49A4-9B1A-E1D40B4519C5}"/>
                </a:ext>
              </a:extLst>
            </xdr:cNvPr>
            <xdr:cNvSpPr txBox="1"/>
          </xdr:nvSpPr>
          <xdr:spPr>
            <a:xfrm>
              <a:off x="5105400" y="1758950"/>
              <a:ext cx="1555750" cy="2952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𝑘= √𝑛  </a:t>
              </a:r>
              <a:endParaRPr lang="fr-FR" sz="1100"/>
            </a:p>
          </xdr:txBody>
        </xdr:sp>
      </mc:Fallback>
    </mc:AlternateContent>
    <xdr:clientData/>
  </xdr:twoCellAnchor>
  <xdr:twoCellAnchor>
    <xdr:from>
      <xdr:col>6</xdr:col>
      <xdr:colOff>206375</xdr:colOff>
      <xdr:row>17</xdr:row>
      <xdr:rowOff>47625</xdr:rowOff>
    </xdr:from>
    <xdr:to>
      <xdr:col>8</xdr:col>
      <xdr:colOff>254000</xdr:colOff>
      <xdr:row>19</xdr:row>
      <xdr:rowOff>146050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D38BE783-A477-4D43-9C26-0ED52131DF6C}"/>
                </a:ext>
              </a:extLst>
            </xdr:cNvPr>
            <xdr:cNvSpPr txBox="1"/>
          </xdr:nvSpPr>
          <xdr:spPr>
            <a:xfrm>
              <a:off x="5070475" y="2216150"/>
              <a:ext cx="1958975" cy="4730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𝐸𝑡𝑒𝑛𝑑𝑢𝑒</m:t>
                        </m:r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D38BE783-A477-4D43-9C26-0ED52131DF6C}"/>
                </a:ext>
              </a:extLst>
            </xdr:cNvPr>
            <xdr:cNvSpPr txBox="1"/>
          </xdr:nvSpPr>
          <xdr:spPr>
            <a:xfrm>
              <a:off x="5070475" y="2216150"/>
              <a:ext cx="1958975" cy="4730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𝑝=𝐸𝑡𝑒𝑛𝑑𝑢𝑒/𝑘</a:t>
              </a:r>
              <a:endParaRPr lang="fr-FR" sz="1100"/>
            </a:p>
          </xdr:txBody>
        </xdr:sp>
      </mc:Fallback>
    </mc:AlternateContent>
    <xdr:clientData/>
  </xdr:twoCellAnchor>
  <xdr:twoCellAnchor>
    <xdr:from>
      <xdr:col>6</xdr:col>
      <xdr:colOff>279399</xdr:colOff>
      <xdr:row>26</xdr:row>
      <xdr:rowOff>180975</xdr:rowOff>
    </xdr:from>
    <xdr:to>
      <xdr:col>12</xdr:col>
      <xdr:colOff>822324</xdr:colOff>
      <xdr:row>39</xdr:row>
      <xdr:rowOff>44450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855437D-E2B5-DDE9-97F1-827C7B0CA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44</xdr:row>
      <xdr:rowOff>31750</xdr:rowOff>
    </xdr:from>
    <xdr:to>
      <xdr:col>8</xdr:col>
      <xdr:colOff>441325</xdr:colOff>
      <xdr:row>58</xdr:row>
      <xdr:rowOff>161925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aphique 7">
              <a:extLst>
                <a:ext uri="{FF2B5EF4-FFF2-40B4-BE49-F238E27FC236}">
                  <a16:creationId xmlns:a16="http://schemas.microsoft.com/office/drawing/2014/main" id="{D4E4B8D5-7C88-493A-9CAD-10157E3F15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14600" y="8509000"/>
              <a:ext cx="4394200" cy="2797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904875</xdr:colOff>
      <xdr:row>4</xdr:row>
      <xdr:rowOff>76200</xdr:rowOff>
    </xdr:from>
    <xdr:to>
      <xdr:col>9</xdr:col>
      <xdr:colOff>669925</xdr:colOff>
      <xdr:row>4</xdr:row>
      <xdr:rowOff>510082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9E61C28-40BF-46D8-B314-33BE34D76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266700"/>
          <a:ext cx="1593850" cy="4338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4</xdr:row>
      <xdr:rowOff>76200</xdr:rowOff>
    </xdr:from>
    <xdr:to>
      <xdr:col>18</xdr:col>
      <xdr:colOff>206</xdr:colOff>
      <xdr:row>56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C833F89-3425-F259-A9D7-41177AF11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76225"/>
          <a:ext cx="7153481" cy="1005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1</xdr:row>
      <xdr:rowOff>95250</xdr:rowOff>
    </xdr:from>
    <xdr:to>
      <xdr:col>12</xdr:col>
      <xdr:colOff>298450</xdr:colOff>
      <xdr:row>1</xdr:row>
      <xdr:rowOff>529132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B9037B1-08B5-4B07-B379-A6871B243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285750"/>
          <a:ext cx="1593850" cy="4338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stagiaireskl/Marion%20Oger/Catapulte/Docs/Docs%20CUBIK/J6%20-%20Support%20Simu%20-%20Carte%20Xbarre-R-Calculs%20JC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alité - Données"/>
      <sheetName val="Normalité - Histogramme"/>
      <sheetName val="Relevés Mesures pour Carte"/>
      <sheetName val="Pour transposer"/>
      <sheetName val="Analyse Carte"/>
      <sheetName val="Carte Xbarre"/>
      <sheetName val="Carte R"/>
      <sheetName val="Distribution des données"/>
      <sheetName val="RegLin JCD"/>
      <sheetName val="Feuille de calcul"/>
    </sheetNames>
    <sheetDataSet>
      <sheetData sheetId="0">
        <row r="2">
          <cell r="C2">
            <v>124.5</v>
          </cell>
        </row>
        <row r="3">
          <cell r="C3">
            <v>121.5</v>
          </cell>
        </row>
        <row r="4">
          <cell r="C4">
            <v>127.5</v>
          </cell>
        </row>
        <row r="5">
          <cell r="C5">
            <v>126</v>
          </cell>
        </row>
        <row r="6">
          <cell r="C6">
            <v>126</v>
          </cell>
        </row>
        <row r="7">
          <cell r="C7">
            <v>204.5</v>
          </cell>
        </row>
        <row r="8">
          <cell r="C8">
            <v>128</v>
          </cell>
        </row>
        <row r="9">
          <cell r="C9">
            <v>196</v>
          </cell>
        </row>
        <row r="10">
          <cell r="C10">
            <v>128</v>
          </cell>
        </row>
        <row r="11">
          <cell r="C11">
            <v>121.5</v>
          </cell>
        </row>
        <row r="12">
          <cell r="C12">
            <v>146.5</v>
          </cell>
        </row>
        <row r="13">
          <cell r="C13">
            <v>143.5</v>
          </cell>
        </row>
        <row r="14">
          <cell r="C14">
            <v>146</v>
          </cell>
        </row>
        <row r="15">
          <cell r="C15">
            <v>138.5</v>
          </cell>
        </row>
        <row r="16">
          <cell r="C16">
            <v>137.5</v>
          </cell>
        </row>
        <row r="17">
          <cell r="C17">
            <v>129</v>
          </cell>
        </row>
        <row r="18">
          <cell r="C18">
            <v>129</v>
          </cell>
        </row>
        <row r="19">
          <cell r="C19">
            <v>137</v>
          </cell>
        </row>
        <row r="20">
          <cell r="C20">
            <v>121.5</v>
          </cell>
        </row>
        <row r="21">
          <cell r="C21">
            <v>128.5</v>
          </cell>
        </row>
        <row r="22">
          <cell r="C22">
            <v>133</v>
          </cell>
        </row>
        <row r="23">
          <cell r="C23">
            <v>140</v>
          </cell>
        </row>
        <row r="24">
          <cell r="C24">
            <v>142</v>
          </cell>
        </row>
        <row r="25">
          <cell r="C25">
            <v>139</v>
          </cell>
        </row>
        <row r="26">
          <cell r="C26">
            <v>153.80000000000001</v>
          </cell>
        </row>
        <row r="27">
          <cell r="C27">
            <v>137</v>
          </cell>
        </row>
        <row r="28">
          <cell r="C28">
            <v>133</v>
          </cell>
        </row>
        <row r="29">
          <cell r="C29">
            <v>126.5</v>
          </cell>
        </row>
        <row r="30">
          <cell r="C30">
            <v>127</v>
          </cell>
        </row>
        <row r="31">
          <cell r="C31">
            <v>131.5</v>
          </cell>
        </row>
        <row r="32">
          <cell r="C32">
            <v>125.7</v>
          </cell>
        </row>
        <row r="33">
          <cell r="C33">
            <v>132.5</v>
          </cell>
        </row>
        <row r="34">
          <cell r="C34">
            <v>127.5</v>
          </cell>
        </row>
        <row r="35">
          <cell r="C35">
            <v>125.5</v>
          </cell>
        </row>
        <row r="36">
          <cell r="C36">
            <v>130</v>
          </cell>
        </row>
        <row r="37">
          <cell r="C37">
            <v>135.5</v>
          </cell>
        </row>
        <row r="38">
          <cell r="C38">
            <v>138.5</v>
          </cell>
        </row>
        <row r="39">
          <cell r="C39">
            <v>144</v>
          </cell>
        </row>
        <row r="40">
          <cell r="C40">
            <v>140.5</v>
          </cell>
        </row>
        <row r="41">
          <cell r="C41">
            <v>134.5</v>
          </cell>
        </row>
        <row r="42">
          <cell r="C42">
            <v>139.69999999999999</v>
          </cell>
        </row>
        <row r="43">
          <cell r="C43">
            <v>138</v>
          </cell>
        </row>
        <row r="44">
          <cell r="C44">
            <v>133.5</v>
          </cell>
        </row>
        <row r="45">
          <cell r="C45">
            <v>145</v>
          </cell>
        </row>
        <row r="46">
          <cell r="C46">
            <v>137</v>
          </cell>
        </row>
        <row r="47">
          <cell r="C47">
            <v>146</v>
          </cell>
        </row>
        <row r="48">
          <cell r="C48">
            <v>143</v>
          </cell>
        </row>
        <row r="49">
          <cell r="C49">
            <v>147</v>
          </cell>
        </row>
        <row r="50">
          <cell r="C50">
            <v>141.5</v>
          </cell>
        </row>
        <row r="51">
          <cell r="C51">
            <v>142</v>
          </cell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</sheetData>
      <sheetData sheetId="1">
        <row r="22">
          <cell r="C22" t="str">
            <v>121,5 - 131,88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Pulsa">
      <a:dk1>
        <a:sysClr val="windowText" lastClr="000000"/>
      </a:dk1>
      <a:lt1>
        <a:sysClr val="window" lastClr="FFFFFF"/>
      </a:lt1>
      <a:dk2>
        <a:srgbClr val="EAEAEA"/>
      </a:dk2>
      <a:lt2>
        <a:srgbClr val="F5F5F5"/>
      </a:lt2>
      <a:accent1>
        <a:srgbClr val="FA4616"/>
      </a:accent1>
      <a:accent2>
        <a:srgbClr val="FAC090"/>
      </a:accent2>
      <a:accent3>
        <a:srgbClr val="00B050"/>
      </a:accent3>
      <a:accent4>
        <a:srgbClr val="FF0000"/>
      </a:accent4>
      <a:accent5>
        <a:srgbClr val="46635A"/>
      </a:accent5>
      <a:accent6>
        <a:srgbClr val="2751E3"/>
      </a:accent6>
      <a:hlink>
        <a:srgbClr val="FA4616"/>
      </a:hlink>
      <a:folHlink>
        <a:srgbClr val="FAC09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in/valentin-pesselier/" TargetMode="External"/><Relationship Id="rId2" Type="http://schemas.openxmlformats.org/officeDocument/2006/relationships/hyperlink" Target="https://pulsa-conseil.fr/blog/" TargetMode="External"/><Relationship Id="rId1" Type="http://schemas.openxmlformats.org/officeDocument/2006/relationships/hyperlink" Target="https://pulsa-conseil.fr/la-newsletter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valentin.pesselier@pulsa-conseil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B5B77-E87A-4106-8FB1-6095C8C9C589}">
  <sheetPr>
    <tabColor theme="4"/>
  </sheetPr>
  <dimension ref="B2:AM112"/>
  <sheetViews>
    <sheetView showGridLines="0" tabSelected="1" zoomScale="115" zoomScaleNormal="115" workbookViewId="0">
      <pane ySplit="7" topLeftCell="A8" activePane="bottomLeft" state="frozen"/>
      <selection pane="bottomLeft"/>
    </sheetView>
  </sheetViews>
  <sheetFormatPr baseColWidth="10" defaultRowHeight="15" x14ac:dyDescent="0.25"/>
  <cols>
    <col min="1" max="1" width="2.7109375" style="45" customWidth="1"/>
    <col min="2" max="16384" width="11.42578125" style="45"/>
  </cols>
  <sheetData>
    <row r="2" spans="2:39" s="43" customFormat="1" ht="45.95" customHeight="1" x14ac:dyDescent="0.25">
      <c r="B2" s="43" t="s">
        <v>56</v>
      </c>
    </row>
    <row r="8" spans="2:39" ht="18.75" x14ac:dyDescent="0.3">
      <c r="B8" s="44" t="s">
        <v>47</v>
      </c>
    </row>
    <row r="11" spans="2:39" x14ac:dyDescent="0.25">
      <c r="L11" s="46"/>
      <c r="M11" s="46"/>
      <c r="N11" s="46"/>
      <c r="O11" s="46"/>
      <c r="P11" s="46"/>
      <c r="AA11" s="46"/>
      <c r="AB11" s="46"/>
      <c r="AC11" s="46"/>
      <c r="AD11" s="46"/>
      <c r="AE11" s="46"/>
      <c r="AF11" s="46"/>
      <c r="AG11" s="46"/>
      <c r="AH11" s="46"/>
      <c r="AI11" s="46"/>
      <c r="AK11" s="46"/>
      <c r="AL11" s="46"/>
      <c r="AM11" s="46"/>
    </row>
    <row r="12" spans="2:39" x14ac:dyDescent="0.25">
      <c r="L12" s="46"/>
      <c r="M12" s="46"/>
      <c r="N12" s="46"/>
      <c r="O12" s="46"/>
      <c r="P12" s="46"/>
      <c r="AA12" s="46"/>
      <c r="AB12" s="46"/>
      <c r="AC12" s="46"/>
      <c r="AD12" s="46"/>
      <c r="AE12" s="46"/>
      <c r="AF12" s="46"/>
      <c r="AG12" s="46"/>
      <c r="AH12" s="46"/>
      <c r="AI12" s="46"/>
      <c r="AK12" s="46"/>
      <c r="AL12" s="46"/>
      <c r="AM12" s="46"/>
    </row>
    <row r="13" spans="2:39" x14ac:dyDescent="0.25">
      <c r="L13" s="46"/>
      <c r="M13" s="46"/>
      <c r="N13" s="46"/>
      <c r="O13" s="46"/>
      <c r="P13" s="46"/>
      <c r="AA13" s="46"/>
      <c r="AB13" s="46"/>
      <c r="AC13" s="46"/>
      <c r="AD13" s="46"/>
      <c r="AE13" s="46"/>
      <c r="AF13" s="46"/>
      <c r="AG13" s="46"/>
      <c r="AH13" s="46"/>
      <c r="AI13" s="46"/>
      <c r="AK13" s="46"/>
      <c r="AL13" s="46"/>
      <c r="AM13" s="46"/>
    </row>
    <row r="14" spans="2:39" x14ac:dyDescent="0.25">
      <c r="L14" s="46"/>
      <c r="M14" s="46"/>
      <c r="N14" s="46"/>
      <c r="O14" s="46"/>
      <c r="P14" s="46"/>
      <c r="AA14" s="46"/>
      <c r="AB14" s="46"/>
      <c r="AC14" s="46"/>
      <c r="AD14" s="46"/>
      <c r="AE14" s="46"/>
      <c r="AF14" s="46"/>
      <c r="AG14" s="46"/>
      <c r="AH14" s="46"/>
      <c r="AI14" s="46"/>
      <c r="AK14" s="46"/>
      <c r="AL14" s="46"/>
      <c r="AM14" s="46"/>
    </row>
    <row r="15" spans="2:39" x14ac:dyDescent="0.25">
      <c r="L15" s="46"/>
      <c r="M15" s="46"/>
      <c r="N15" s="46"/>
      <c r="O15" s="46"/>
      <c r="P15" s="46"/>
      <c r="AA15" s="46"/>
      <c r="AB15" s="46"/>
      <c r="AC15" s="46"/>
      <c r="AD15" s="46"/>
      <c r="AE15" s="46"/>
      <c r="AF15" s="46"/>
      <c r="AG15" s="46"/>
      <c r="AH15" s="46"/>
      <c r="AI15" s="46"/>
      <c r="AK15" s="46"/>
      <c r="AL15" s="46"/>
      <c r="AM15" s="46"/>
    </row>
    <row r="16" spans="2:39" x14ac:dyDescent="0.25">
      <c r="L16" s="46"/>
      <c r="M16" s="46"/>
      <c r="N16" s="46"/>
      <c r="O16" s="46"/>
      <c r="P16" s="46"/>
      <c r="AA16" s="46"/>
      <c r="AB16" s="46"/>
      <c r="AC16" s="46"/>
      <c r="AD16" s="46"/>
      <c r="AE16" s="46"/>
      <c r="AF16" s="46"/>
      <c r="AG16" s="46"/>
      <c r="AH16" s="46"/>
      <c r="AI16" s="46"/>
      <c r="AK16" s="46"/>
      <c r="AL16" s="46"/>
      <c r="AM16" s="46"/>
    </row>
    <row r="17" spans="12:39" x14ac:dyDescent="0.25">
      <c r="L17" s="46"/>
      <c r="M17" s="46"/>
      <c r="N17" s="46"/>
      <c r="O17" s="46"/>
      <c r="P17" s="46"/>
      <c r="AA17" s="46"/>
      <c r="AB17" s="46"/>
      <c r="AC17" s="46"/>
      <c r="AD17" s="46"/>
      <c r="AE17" s="46"/>
      <c r="AF17" s="46"/>
      <c r="AG17" s="46"/>
      <c r="AH17" s="46"/>
      <c r="AI17" s="46"/>
      <c r="AK17" s="46"/>
      <c r="AL17" s="46"/>
      <c r="AM17" s="46"/>
    </row>
    <row r="18" spans="12:39" x14ac:dyDescent="0.25">
      <c r="L18" s="46"/>
      <c r="M18" s="46"/>
      <c r="N18" s="46"/>
      <c r="O18" s="46"/>
      <c r="P18" s="46"/>
      <c r="AA18" s="46"/>
      <c r="AB18" s="46"/>
      <c r="AC18" s="46"/>
      <c r="AD18" s="46"/>
      <c r="AE18" s="46"/>
      <c r="AF18" s="46"/>
      <c r="AG18" s="46"/>
      <c r="AH18" s="46"/>
      <c r="AI18" s="46"/>
      <c r="AK18" s="46"/>
      <c r="AL18" s="46"/>
      <c r="AM18" s="46"/>
    </row>
    <row r="19" spans="12:39" x14ac:dyDescent="0.25">
      <c r="L19" s="46"/>
      <c r="M19" s="46"/>
      <c r="N19" s="46"/>
      <c r="O19" s="46"/>
      <c r="P19" s="46"/>
      <c r="AA19" s="46"/>
      <c r="AB19" s="46"/>
      <c r="AC19" s="46"/>
      <c r="AD19" s="46"/>
      <c r="AE19" s="46"/>
      <c r="AF19" s="46"/>
      <c r="AG19" s="46"/>
      <c r="AH19" s="46"/>
      <c r="AI19" s="46"/>
      <c r="AK19" s="46"/>
      <c r="AL19" s="46"/>
      <c r="AM19" s="46"/>
    </row>
    <row r="20" spans="12:39" x14ac:dyDescent="0.25">
      <c r="L20" s="46"/>
      <c r="M20" s="46"/>
      <c r="N20" s="46"/>
      <c r="O20" s="46"/>
      <c r="P20" s="46"/>
      <c r="AA20" s="46"/>
      <c r="AB20" s="46"/>
      <c r="AC20" s="46"/>
      <c r="AD20" s="46"/>
      <c r="AE20" s="46"/>
      <c r="AF20" s="46"/>
      <c r="AG20" s="46"/>
      <c r="AH20" s="46"/>
      <c r="AI20" s="46"/>
      <c r="AK20" s="46"/>
      <c r="AL20" s="46"/>
      <c r="AM20" s="46"/>
    </row>
    <row r="21" spans="12:39" x14ac:dyDescent="0.25">
      <c r="L21" s="46"/>
      <c r="M21" s="46"/>
      <c r="N21" s="46"/>
      <c r="O21" s="46"/>
      <c r="P21" s="46"/>
      <c r="AA21" s="46"/>
      <c r="AB21" s="46"/>
      <c r="AC21" s="46"/>
      <c r="AD21" s="46"/>
      <c r="AE21" s="46"/>
      <c r="AF21" s="46"/>
      <c r="AG21" s="46"/>
      <c r="AH21" s="46"/>
      <c r="AI21" s="46"/>
      <c r="AK21" s="46"/>
      <c r="AL21" s="46"/>
      <c r="AM21" s="46"/>
    </row>
    <row r="22" spans="12:39" x14ac:dyDescent="0.25">
      <c r="L22" s="46"/>
      <c r="M22" s="46"/>
      <c r="N22" s="46"/>
      <c r="O22" s="46"/>
      <c r="P22" s="46"/>
      <c r="AA22" s="46"/>
      <c r="AB22" s="46"/>
      <c r="AC22" s="46"/>
      <c r="AD22" s="46"/>
      <c r="AE22" s="46"/>
      <c r="AF22" s="46"/>
      <c r="AG22" s="46"/>
      <c r="AH22" s="46"/>
      <c r="AI22" s="46"/>
      <c r="AK22" s="46"/>
      <c r="AL22" s="46"/>
      <c r="AM22" s="46"/>
    </row>
    <row r="23" spans="12:39" x14ac:dyDescent="0.25">
      <c r="L23" s="46"/>
      <c r="M23" s="46"/>
      <c r="N23" s="46"/>
      <c r="O23" s="46"/>
      <c r="P23" s="46"/>
      <c r="AA23" s="46"/>
      <c r="AB23" s="46"/>
      <c r="AC23" s="46"/>
      <c r="AD23" s="46"/>
      <c r="AE23" s="46"/>
      <c r="AF23" s="46"/>
      <c r="AG23" s="46"/>
      <c r="AH23" s="46"/>
      <c r="AI23" s="46"/>
      <c r="AK23" s="46"/>
      <c r="AL23" s="46"/>
      <c r="AM23" s="46"/>
    </row>
    <row r="24" spans="12:39" x14ac:dyDescent="0.25">
      <c r="L24" s="46"/>
      <c r="M24" s="46"/>
      <c r="N24" s="46"/>
      <c r="O24" s="46"/>
      <c r="P24" s="46"/>
      <c r="AA24" s="46"/>
      <c r="AB24" s="46"/>
      <c r="AC24" s="46"/>
      <c r="AD24" s="46"/>
      <c r="AE24" s="46"/>
      <c r="AF24" s="46"/>
      <c r="AG24" s="46"/>
      <c r="AH24" s="46"/>
      <c r="AI24" s="46"/>
      <c r="AK24" s="46"/>
      <c r="AL24" s="46"/>
      <c r="AM24" s="46"/>
    </row>
    <row r="25" spans="12:39" x14ac:dyDescent="0.25">
      <c r="L25" s="46"/>
      <c r="M25" s="46"/>
      <c r="N25" s="46"/>
      <c r="O25" s="46"/>
      <c r="P25" s="46"/>
      <c r="AA25" s="46"/>
      <c r="AB25" s="46"/>
      <c r="AC25" s="46"/>
      <c r="AD25" s="46"/>
      <c r="AE25" s="46"/>
      <c r="AF25" s="46"/>
      <c r="AG25" s="46"/>
      <c r="AH25" s="46"/>
      <c r="AI25" s="46"/>
      <c r="AK25" s="46"/>
      <c r="AL25" s="46"/>
      <c r="AM25" s="46"/>
    </row>
    <row r="26" spans="12:39" x14ac:dyDescent="0.25">
      <c r="L26" s="46"/>
      <c r="M26" s="46"/>
      <c r="N26" s="46"/>
      <c r="O26" s="46"/>
      <c r="P26" s="46"/>
      <c r="AA26" s="46"/>
      <c r="AB26" s="46"/>
      <c r="AC26" s="46"/>
      <c r="AD26" s="46"/>
      <c r="AE26" s="46"/>
      <c r="AF26" s="46"/>
      <c r="AG26" s="46"/>
      <c r="AH26" s="46"/>
      <c r="AI26" s="46"/>
      <c r="AK26" s="46"/>
      <c r="AL26" s="46"/>
      <c r="AM26" s="46"/>
    </row>
    <row r="27" spans="12:39" x14ac:dyDescent="0.25">
      <c r="L27" s="46"/>
      <c r="M27" s="46"/>
      <c r="N27" s="46"/>
      <c r="O27" s="46"/>
      <c r="P27" s="46"/>
      <c r="AA27" s="46"/>
      <c r="AB27" s="46"/>
      <c r="AC27" s="46"/>
      <c r="AD27" s="46"/>
      <c r="AE27" s="46"/>
      <c r="AF27" s="46"/>
      <c r="AG27" s="46"/>
      <c r="AH27" s="46"/>
      <c r="AI27" s="46"/>
      <c r="AK27" s="46"/>
      <c r="AL27" s="46"/>
      <c r="AM27" s="46"/>
    </row>
    <row r="28" spans="12:39" x14ac:dyDescent="0.25">
      <c r="L28" s="46"/>
      <c r="M28" s="46"/>
      <c r="N28" s="46"/>
      <c r="O28" s="46"/>
      <c r="P28" s="46"/>
      <c r="AA28" s="46"/>
      <c r="AB28" s="46"/>
      <c r="AC28" s="46"/>
      <c r="AD28" s="46"/>
      <c r="AE28" s="46"/>
      <c r="AF28" s="46"/>
      <c r="AG28" s="46"/>
      <c r="AH28" s="46"/>
      <c r="AI28" s="46"/>
      <c r="AK28" s="46"/>
      <c r="AL28" s="46"/>
      <c r="AM28" s="46"/>
    </row>
    <row r="29" spans="12:39" x14ac:dyDescent="0.25">
      <c r="L29" s="46"/>
      <c r="M29" s="46"/>
      <c r="N29" s="46"/>
      <c r="O29" s="46"/>
      <c r="P29" s="46"/>
      <c r="AA29" s="46"/>
      <c r="AB29" s="46"/>
      <c r="AC29" s="46"/>
      <c r="AD29" s="46"/>
      <c r="AE29" s="46"/>
      <c r="AF29" s="46"/>
      <c r="AG29" s="46"/>
      <c r="AH29" s="46"/>
      <c r="AI29" s="46"/>
      <c r="AK29" s="46"/>
      <c r="AL29" s="46"/>
      <c r="AM29" s="46"/>
    </row>
    <row r="30" spans="12:39" x14ac:dyDescent="0.25">
      <c r="L30" s="46"/>
      <c r="M30" s="46"/>
      <c r="N30" s="46"/>
      <c r="O30" s="46"/>
      <c r="P30" s="46"/>
      <c r="AA30" s="46"/>
      <c r="AB30" s="46"/>
      <c r="AC30" s="46"/>
      <c r="AD30" s="46"/>
      <c r="AE30" s="46"/>
      <c r="AF30" s="46"/>
      <c r="AG30" s="46"/>
      <c r="AH30" s="46"/>
      <c r="AI30" s="46"/>
      <c r="AK30" s="46"/>
      <c r="AL30" s="46"/>
      <c r="AM30" s="46"/>
    </row>
    <row r="44" spans="2:2" ht="18.75" x14ac:dyDescent="0.3">
      <c r="B44" s="44" t="s">
        <v>57</v>
      </c>
    </row>
    <row r="71" spans="2:7" ht="18.75" x14ac:dyDescent="0.3">
      <c r="B71" s="44" t="s">
        <v>48</v>
      </c>
    </row>
    <row r="73" spans="2:7" x14ac:dyDescent="0.25">
      <c r="B73" s="47" t="s">
        <v>58</v>
      </c>
    </row>
    <row r="74" spans="2:7" x14ac:dyDescent="0.25">
      <c r="C74" s="45" t="s">
        <v>59</v>
      </c>
    </row>
    <row r="76" spans="2:7" x14ac:dyDescent="0.25">
      <c r="B76" s="47" t="s">
        <v>60</v>
      </c>
    </row>
    <row r="77" spans="2:7" x14ac:dyDescent="0.25">
      <c r="C77" s="45" t="s">
        <v>61</v>
      </c>
    </row>
    <row r="78" spans="2:7" x14ac:dyDescent="0.25">
      <c r="B78" s="48"/>
      <c r="D78" s="49"/>
      <c r="G78" s="49"/>
    </row>
    <row r="79" spans="2:7" x14ac:dyDescent="0.25">
      <c r="B79" s="47" t="s">
        <v>62</v>
      </c>
      <c r="D79" s="49"/>
      <c r="G79" s="49"/>
    </row>
    <row r="80" spans="2:7" x14ac:dyDescent="0.25">
      <c r="B80" s="48"/>
      <c r="C80" s="45" t="s">
        <v>63</v>
      </c>
      <c r="D80" s="49"/>
      <c r="G80" s="49"/>
    </row>
    <row r="81" spans="2:7" x14ac:dyDescent="0.25">
      <c r="B81" s="48"/>
      <c r="C81" s="45" t="s">
        <v>64</v>
      </c>
      <c r="D81" s="49"/>
      <c r="G81" s="49"/>
    </row>
    <row r="82" spans="2:7" x14ac:dyDescent="0.25">
      <c r="B82" s="48"/>
      <c r="D82" s="49"/>
      <c r="G82" s="49"/>
    </row>
    <row r="83" spans="2:7" x14ac:dyDescent="0.25">
      <c r="B83" s="47" t="s">
        <v>65</v>
      </c>
    </row>
    <row r="84" spans="2:7" x14ac:dyDescent="0.25">
      <c r="C84" s="45" t="s">
        <v>66</v>
      </c>
    </row>
    <row r="85" spans="2:7" x14ac:dyDescent="0.25">
      <c r="C85" s="45" t="s">
        <v>67</v>
      </c>
    </row>
    <row r="86" spans="2:7" x14ac:dyDescent="0.25">
      <c r="C86" s="45" t="s">
        <v>68</v>
      </c>
    </row>
    <row r="88" spans="2:7" x14ac:dyDescent="0.25">
      <c r="B88" s="47" t="s">
        <v>49</v>
      </c>
    </row>
    <row r="91" spans="2:7" ht="18.75" x14ac:dyDescent="0.3">
      <c r="B91" s="44" t="s">
        <v>50</v>
      </c>
    </row>
    <row r="104" spans="2:10" x14ac:dyDescent="0.25">
      <c r="B104" s="50" t="s">
        <v>51</v>
      </c>
      <c r="H104" s="50" t="s">
        <v>52</v>
      </c>
    </row>
    <row r="107" spans="2:10" ht="18.75" x14ac:dyDescent="0.3">
      <c r="B107" s="44" t="s">
        <v>53</v>
      </c>
    </row>
    <row r="109" spans="2:10" x14ac:dyDescent="0.25">
      <c r="J109" s="51"/>
    </row>
    <row r="110" spans="2:10" x14ac:dyDescent="0.25">
      <c r="E110" s="50" t="s">
        <v>54</v>
      </c>
    </row>
    <row r="112" spans="2:10" x14ac:dyDescent="0.25">
      <c r="E112" s="50" t="s">
        <v>55</v>
      </c>
    </row>
  </sheetData>
  <hyperlinks>
    <hyperlink ref="B104" r:id="rId1" xr:uid="{905A9504-D2C1-4573-95A1-0A1E7B84D487}"/>
    <hyperlink ref="H104" r:id="rId2" xr:uid="{8C76123B-FCF5-4F8F-A866-A85CFF57473F}"/>
    <hyperlink ref="E110" r:id="rId3" xr:uid="{BE2A2213-B985-452C-B204-57788747265E}"/>
    <hyperlink ref="E112" r:id="rId4" xr:uid="{6B6FE958-BC5A-487B-B600-90A956919880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71D9-907D-45A9-A339-B315B5FD9D19}">
  <dimension ref="B2:F57"/>
  <sheetViews>
    <sheetView showGridLines="0" zoomScale="85" zoomScaleNormal="85" workbookViewId="0"/>
  </sheetViews>
  <sheetFormatPr baseColWidth="10" defaultColWidth="10.85546875" defaultRowHeight="15" x14ac:dyDescent="0.25"/>
  <cols>
    <col min="1" max="1" width="2.7109375" style="1" customWidth="1"/>
    <col min="2" max="2" width="24.42578125" style="1" customWidth="1"/>
    <col min="3" max="3" width="11.85546875" style="1" bestFit="1" customWidth="1"/>
    <col min="4" max="4" width="1.85546875" style="1" customWidth="1"/>
    <col min="5" max="16384" width="10.85546875" style="1"/>
  </cols>
  <sheetData>
    <row r="2" spans="2:6" s="43" customFormat="1" ht="45.95" customHeight="1" x14ac:dyDescent="0.25">
      <c r="B2" s="43" t="s">
        <v>72</v>
      </c>
    </row>
    <row r="4" spans="2:6" ht="15.75" thickBot="1" x14ac:dyDescent="0.3"/>
    <row r="5" spans="2:6" ht="15.75" thickBot="1" x14ac:dyDescent="0.3">
      <c r="B5" s="52" t="s">
        <v>8</v>
      </c>
      <c r="C5" s="53"/>
      <c r="E5" s="56" t="s">
        <v>34</v>
      </c>
      <c r="F5" s="57"/>
    </row>
    <row r="6" spans="2:6" ht="15.75" thickBot="1" x14ac:dyDescent="0.3">
      <c r="B6" s="33" t="s">
        <v>2</v>
      </c>
      <c r="C6" s="15">
        <f>MEDIAN(F8:F57)</f>
        <v>128.25</v>
      </c>
      <c r="E6" s="36" t="s">
        <v>4</v>
      </c>
      <c r="F6" s="36" t="s">
        <v>32</v>
      </c>
    </row>
    <row r="7" spans="2:6" ht="15.75" thickBot="1" x14ac:dyDescent="0.3">
      <c r="B7" s="34" t="s">
        <v>35</v>
      </c>
      <c r="C7" s="27">
        <v>130</v>
      </c>
      <c r="E7" s="54" t="s">
        <v>5</v>
      </c>
      <c r="F7" s="55"/>
    </row>
    <row r="8" spans="2:6" x14ac:dyDescent="0.25">
      <c r="B8" s="34" t="s">
        <v>37</v>
      </c>
      <c r="C8" s="30">
        <f>C7+10</f>
        <v>140</v>
      </c>
      <c r="E8" s="7">
        <v>1</v>
      </c>
      <c r="F8" s="29">
        <v>126</v>
      </c>
    </row>
    <row r="9" spans="2:6" ht="15.75" thickBot="1" x14ac:dyDescent="0.3">
      <c r="B9" s="35" t="s">
        <v>38</v>
      </c>
      <c r="C9" s="32">
        <f>C7-10</f>
        <v>120</v>
      </c>
      <c r="E9" s="5">
        <v>2</v>
      </c>
      <c r="F9" s="30">
        <v>126</v>
      </c>
    </row>
    <row r="10" spans="2:6" x14ac:dyDescent="0.25">
      <c r="E10" s="5">
        <v>3</v>
      </c>
      <c r="F10" s="30">
        <v>120</v>
      </c>
    </row>
    <row r="11" spans="2:6" x14ac:dyDescent="0.25">
      <c r="E11" s="5">
        <v>4</v>
      </c>
      <c r="F11" s="30">
        <v>120</v>
      </c>
    </row>
    <row r="12" spans="2:6" x14ac:dyDescent="0.25">
      <c r="E12" s="5">
        <v>5</v>
      </c>
      <c r="F12" s="30">
        <v>129</v>
      </c>
    </row>
    <row r="13" spans="2:6" x14ac:dyDescent="0.25">
      <c r="E13" s="5">
        <v>6</v>
      </c>
      <c r="F13" s="30">
        <v>120.5</v>
      </c>
    </row>
    <row r="14" spans="2:6" x14ac:dyDescent="0.25">
      <c r="E14" s="5">
        <v>7</v>
      </c>
      <c r="F14" s="30">
        <v>133.19999999999999</v>
      </c>
    </row>
    <row r="15" spans="2:6" x14ac:dyDescent="0.25">
      <c r="E15" s="5">
        <v>8</v>
      </c>
      <c r="F15" s="30">
        <v>130</v>
      </c>
    </row>
    <row r="16" spans="2:6" x14ac:dyDescent="0.25">
      <c r="E16" s="5">
        <v>9</v>
      </c>
      <c r="F16" s="30">
        <v>120</v>
      </c>
    </row>
    <row r="17" spans="2:6" x14ac:dyDescent="0.25">
      <c r="B17" s="10"/>
      <c r="C17" s="10"/>
      <c r="E17" s="5">
        <v>10</v>
      </c>
      <c r="F17" s="30">
        <v>124.5</v>
      </c>
    </row>
    <row r="18" spans="2:6" x14ac:dyDescent="0.25">
      <c r="B18" s="10"/>
      <c r="C18" s="10"/>
      <c r="E18" s="5">
        <v>11</v>
      </c>
      <c r="F18" s="30">
        <v>131.5</v>
      </c>
    </row>
    <row r="19" spans="2:6" x14ac:dyDescent="0.25">
      <c r="B19" s="10"/>
      <c r="C19" s="10"/>
      <c r="E19" s="5">
        <v>12</v>
      </c>
      <c r="F19" s="30">
        <v>123</v>
      </c>
    </row>
    <row r="20" spans="2:6" x14ac:dyDescent="0.25">
      <c r="B20" s="10"/>
      <c r="C20" s="10"/>
      <c r="E20" s="5">
        <v>13</v>
      </c>
      <c r="F20" s="30">
        <v>121.5</v>
      </c>
    </row>
    <row r="21" spans="2:6" x14ac:dyDescent="0.25">
      <c r="B21" s="10"/>
      <c r="C21" s="10"/>
      <c r="E21" s="5">
        <v>14</v>
      </c>
      <c r="F21" s="30">
        <v>128.5</v>
      </c>
    </row>
    <row r="22" spans="2:6" x14ac:dyDescent="0.25">
      <c r="B22" s="10"/>
      <c r="C22" s="11"/>
      <c r="E22" s="5">
        <v>15</v>
      </c>
      <c r="F22" s="30">
        <v>132</v>
      </c>
    </row>
    <row r="23" spans="2:6" x14ac:dyDescent="0.25">
      <c r="B23" s="10"/>
      <c r="C23" s="10"/>
      <c r="E23" s="5">
        <v>16</v>
      </c>
      <c r="F23" s="30">
        <v>132</v>
      </c>
    </row>
    <row r="24" spans="2:6" x14ac:dyDescent="0.25">
      <c r="B24" s="10"/>
      <c r="C24" s="11"/>
      <c r="E24" s="5">
        <v>17</v>
      </c>
      <c r="F24" s="30">
        <v>124.5</v>
      </c>
    </row>
    <row r="25" spans="2:6" x14ac:dyDescent="0.25">
      <c r="B25" s="10"/>
      <c r="C25" s="10"/>
      <c r="E25" s="7">
        <v>18</v>
      </c>
      <c r="F25" s="30">
        <v>126</v>
      </c>
    </row>
    <row r="26" spans="2:6" x14ac:dyDescent="0.25">
      <c r="B26" s="10"/>
      <c r="C26" s="12"/>
      <c r="E26" s="5">
        <v>19</v>
      </c>
      <c r="F26" s="30">
        <v>123.5</v>
      </c>
    </row>
    <row r="27" spans="2:6" x14ac:dyDescent="0.25">
      <c r="E27" s="5">
        <v>20</v>
      </c>
      <c r="F27" s="30">
        <v>123</v>
      </c>
    </row>
    <row r="28" spans="2:6" x14ac:dyDescent="0.25">
      <c r="E28" s="5">
        <v>21</v>
      </c>
      <c r="F28" s="30">
        <v>120</v>
      </c>
    </row>
    <row r="29" spans="2:6" x14ac:dyDescent="0.25">
      <c r="E29" s="5">
        <v>22</v>
      </c>
      <c r="F29" s="30">
        <v>124</v>
      </c>
    </row>
    <row r="30" spans="2:6" x14ac:dyDescent="0.25">
      <c r="E30" s="5">
        <v>23</v>
      </c>
      <c r="F30" s="30">
        <v>129</v>
      </c>
    </row>
    <row r="31" spans="2:6" x14ac:dyDescent="0.25">
      <c r="E31" s="5">
        <v>24</v>
      </c>
      <c r="F31" s="30">
        <v>127</v>
      </c>
    </row>
    <row r="32" spans="2:6" x14ac:dyDescent="0.25">
      <c r="E32" s="5">
        <v>25</v>
      </c>
      <c r="F32" s="30">
        <v>117</v>
      </c>
    </row>
    <row r="33" spans="5:6" x14ac:dyDescent="0.25">
      <c r="E33" s="5">
        <v>26</v>
      </c>
      <c r="F33" s="30">
        <v>129</v>
      </c>
    </row>
    <row r="34" spans="5:6" x14ac:dyDescent="0.25">
      <c r="E34" s="5">
        <v>27</v>
      </c>
      <c r="F34" s="30">
        <v>126</v>
      </c>
    </row>
    <row r="35" spans="5:6" x14ac:dyDescent="0.25">
      <c r="E35" s="5">
        <v>28</v>
      </c>
      <c r="F35" s="30">
        <v>133</v>
      </c>
    </row>
    <row r="36" spans="5:6" x14ac:dyDescent="0.25">
      <c r="E36" s="5">
        <v>29</v>
      </c>
      <c r="F36" s="30">
        <v>120</v>
      </c>
    </row>
    <row r="37" spans="5:6" x14ac:dyDescent="0.25">
      <c r="E37" s="5">
        <v>30</v>
      </c>
      <c r="F37" s="30">
        <v>121</v>
      </c>
    </row>
    <row r="38" spans="5:6" x14ac:dyDescent="0.25">
      <c r="E38" s="5">
        <v>31</v>
      </c>
      <c r="F38" s="30">
        <v>142</v>
      </c>
    </row>
    <row r="39" spans="5:6" x14ac:dyDescent="0.25">
      <c r="E39" s="5">
        <v>32</v>
      </c>
      <c r="F39" s="30">
        <v>125</v>
      </c>
    </row>
    <row r="40" spans="5:6" x14ac:dyDescent="0.25">
      <c r="E40" s="5">
        <v>33</v>
      </c>
      <c r="F40" s="30">
        <v>133</v>
      </c>
    </row>
    <row r="41" spans="5:6" x14ac:dyDescent="0.25">
      <c r="E41" s="5">
        <v>34</v>
      </c>
      <c r="F41" s="30">
        <v>133</v>
      </c>
    </row>
    <row r="42" spans="5:6" x14ac:dyDescent="0.25">
      <c r="E42" s="7">
        <v>35</v>
      </c>
      <c r="F42" s="30">
        <v>129</v>
      </c>
    </row>
    <row r="43" spans="5:6" x14ac:dyDescent="0.25">
      <c r="E43" s="5">
        <v>36</v>
      </c>
      <c r="F43" s="30">
        <v>142</v>
      </c>
    </row>
    <row r="44" spans="5:6" x14ac:dyDescent="0.25">
      <c r="E44" s="5">
        <v>37</v>
      </c>
      <c r="F44" s="30">
        <v>141</v>
      </c>
    </row>
    <row r="45" spans="5:6" x14ac:dyDescent="0.25">
      <c r="E45" s="5">
        <v>38</v>
      </c>
      <c r="F45" s="30">
        <v>143</v>
      </c>
    </row>
    <row r="46" spans="5:6" x14ac:dyDescent="0.25">
      <c r="E46" s="5">
        <v>39</v>
      </c>
      <c r="F46" s="30">
        <v>129</v>
      </c>
    </row>
    <row r="47" spans="5:6" x14ac:dyDescent="0.25">
      <c r="E47" s="5">
        <v>40</v>
      </c>
      <c r="F47" s="30">
        <v>138</v>
      </c>
    </row>
    <row r="48" spans="5:6" x14ac:dyDescent="0.25">
      <c r="E48" s="5">
        <v>41</v>
      </c>
      <c r="F48" s="30">
        <v>135</v>
      </c>
    </row>
    <row r="49" spans="5:6" x14ac:dyDescent="0.25">
      <c r="E49" s="5">
        <v>42</v>
      </c>
      <c r="F49" s="30">
        <v>137</v>
      </c>
    </row>
    <row r="50" spans="5:6" x14ac:dyDescent="0.25">
      <c r="E50" s="5">
        <v>43</v>
      </c>
      <c r="F50" s="30">
        <v>136</v>
      </c>
    </row>
    <row r="51" spans="5:6" x14ac:dyDescent="0.25">
      <c r="E51" s="5">
        <v>44</v>
      </c>
      <c r="F51" s="30">
        <v>128</v>
      </c>
    </row>
    <row r="52" spans="5:6" x14ac:dyDescent="0.25">
      <c r="E52" s="5">
        <v>45</v>
      </c>
      <c r="F52" s="30">
        <v>129</v>
      </c>
    </row>
    <row r="53" spans="5:6" x14ac:dyDescent="0.25">
      <c r="E53" s="5">
        <v>46</v>
      </c>
      <c r="F53" s="30">
        <v>126</v>
      </c>
    </row>
    <row r="54" spans="5:6" x14ac:dyDescent="0.25">
      <c r="E54" s="5">
        <v>47</v>
      </c>
      <c r="F54" s="30">
        <v>132</v>
      </c>
    </row>
    <row r="55" spans="5:6" x14ac:dyDescent="0.25">
      <c r="E55" s="5">
        <v>48</v>
      </c>
      <c r="F55" s="30">
        <v>118</v>
      </c>
    </row>
    <row r="56" spans="5:6" x14ac:dyDescent="0.25">
      <c r="E56" s="28">
        <v>49</v>
      </c>
      <c r="F56" s="31">
        <v>124</v>
      </c>
    </row>
    <row r="57" spans="5:6" ht="15.75" thickBot="1" x14ac:dyDescent="0.3">
      <c r="E57" s="6">
        <v>50</v>
      </c>
      <c r="F57" s="32">
        <v>132.5</v>
      </c>
    </row>
  </sheetData>
  <mergeCells count="3">
    <mergeCell ref="B5:C5"/>
    <mergeCell ref="E7:F7"/>
    <mergeCell ref="E5:F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28C2F-69F0-4F4C-9734-D71DA9B8190A}">
  <dimension ref="B2:C11"/>
  <sheetViews>
    <sheetView workbookViewId="0"/>
  </sheetViews>
  <sheetFormatPr baseColWidth="10" defaultColWidth="10.85546875" defaultRowHeight="15" x14ac:dyDescent="0.25"/>
  <cols>
    <col min="1" max="1" width="2.7109375" style="8" customWidth="1"/>
    <col min="2" max="2" width="26.28515625" style="8" customWidth="1"/>
    <col min="3" max="3" width="18" style="8" customWidth="1"/>
    <col min="4" max="16384" width="10.85546875" style="8"/>
  </cols>
  <sheetData>
    <row r="2" spans="2:3" s="43" customFormat="1" ht="45.95" customHeight="1" x14ac:dyDescent="0.25">
      <c r="B2" s="43" t="s">
        <v>69</v>
      </c>
    </row>
    <row r="4" spans="2:3" ht="15.75" thickBot="1" x14ac:dyDescent="0.3"/>
    <row r="5" spans="2:3" ht="15.75" thickBot="1" x14ac:dyDescent="0.3">
      <c r="B5" s="58" t="s">
        <v>39</v>
      </c>
      <c r="C5" s="59"/>
    </row>
    <row r="6" spans="2:3" ht="15.75" thickBot="1" x14ac:dyDescent="0.3">
      <c r="B6" s="36" t="s">
        <v>0</v>
      </c>
      <c r="C6" s="36" t="s">
        <v>1</v>
      </c>
    </row>
    <row r="7" spans="2:3" x14ac:dyDescent="0.25">
      <c r="B7" s="2" t="s">
        <v>2</v>
      </c>
      <c r="C7" s="3">
        <f>'Vos données'!C6</f>
        <v>128.25</v>
      </c>
    </row>
    <row r="8" spans="2:3" x14ac:dyDescent="0.25">
      <c r="B8" s="2" t="s">
        <v>35</v>
      </c>
      <c r="C8" s="3">
        <f>'Vos données'!C7</f>
        <v>130</v>
      </c>
    </row>
    <row r="9" spans="2:3" x14ac:dyDescent="0.25">
      <c r="B9" s="2" t="s">
        <v>6</v>
      </c>
      <c r="C9" s="3">
        <f>'Vos données'!C8</f>
        <v>140</v>
      </c>
    </row>
    <row r="10" spans="2:3" x14ac:dyDescent="0.25">
      <c r="B10" s="2" t="s">
        <v>7</v>
      </c>
      <c r="C10" s="3">
        <f>'Vos données'!C9</f>
        <v>120</v>
      </c>
    </row>
    <row r="11" spans="2:3" ht="15.75" thickBot="1" x14ac:dyDescent="0.3">
      <c r="B11" s="4" t="s">
        <v>3</v>
      </c>
      <c r="C11" s="37">
        <f>COUNTA('Vos données'!F8:F1048576)</f>
        <v>50</v>
      </c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F0F-F71F-4E4D-ABF5-E7883D55AC80}">
  <dimension ref="B1:T59"/>
  <sheetViews>
    <sheetView topLeftCell="A4" workbookViewId="0">
      <selection activeCell="A4" sqref="A4"/>
    </sheetView>
  </sheetViews>
  <sheetFormatPr baseColWidth="10" defaultColWidth="10.85546875" defaultRowHeight="15" x14ac:dyDescent="0.25"/>
  <cols>
    <col min="1" max="1" width="2.42578125" style="10" customWidth="1"/>
    <col min="2" max="2" width="10.85546875" style="10"/>
    <col min="3" max="3" width="13.5703125" style="10" customWidth="1"/>
    <col min="4" max="4" width="10.85546875" style="10"/>
    <col min="5" max="5" width="18.140625" style="10" customWidth="1"/>
    <col min="6" max="14" width="13.7109375" style="10" customWidth="1"/>
    <col min="15" max="16384" width="10.85546875" style="10"/>
  </cols>
  <sheetData>
    <row r="1" spans="2:20" hidden="1" x14ac:dyDescent="0.25">
      <c r="E1" s="10">
        <v>0</v>
      </c>
      <c r="F1" s="10">
        <v>1</v>
      </c>
      <c r="G1" s="10">
        <v>2</v>
      </c>
      <c r="H1" s="10">
        <v>3</v>
      </c>
      <c r="I1" s="10">
        <v>4</v>
      </c>
      <c r="J1" s="10">
        <v>5</v>
      </c>
      <c r="K1" s="10">
        <v>6</v>
      </c>
      <c r="L1" s="10">
        <v>7</v>
      </c>
      <c r="M1" s="10">
        <v>8</v>
      </c>
      <c r="N1" s="10">
        <v>9</v>
      </c>
      <c r="O1" s="10">
        <v>10</v>
      </c>
      <c r="P1" s="10">
        <v>11</v>
      </c>
      <c r="Q1" s="10">
        <v>12</v>
      </c>
      <c r="R1" s="10">
        <v>13</v>
      </c>
      <c r="S1" s="10">
        <v>14</v>
      </c>
      <c r="T1" s="10">
        <v>15</v>
      </c>
    </row>
    <row r="2" spans="2:20" hidden="1" x14ac:dyDescent="0.25">
      <c r="E2" s="10">
        <f>IF(E1&lt;=ROUNDUP($F$19,0),F12,0)</f>
        <v>117</v>
      </c>
      <c r="F2" s="10">
        <f>IF(F1&lt;=ROUNDUP($F$19,0),E2+$F$19,"")</f>
        <v>120.25</v>
      </c>
      <c r="G2" s="10">
        <f t="shared" ref="G2:N2" si="0">IF(G1&lt;=ROUNDUP($F$19,0),F2+$F$19,"")</f>
        <v>123.5</v>
      </c>
      <c r="H2" s="10">
        <f t="shared" si="0"/>
        <v>126.75</v>
      </c>
      <c r="I2" s="10">
        <f t="shared" si="0"/>
        <v>130</v>
      </c>
      <c r="J2" s="10" t="str">
        <f t="shared" si="0"/>
        <v/>
      </c>
      <c r="K2" s="10" t="str">
        <f t="shared" si="0"/>
        <v/>
      </c>
      <c r="L2" s="10" t="str">
        <f t="shared" si="0"/>
        <v/>
      </c>
      <c r="M2" s="10" t="str">
        <f t="shared" si="0"/>
        <v/>
      </c>
      <c r="N2" s="10" t="str">
        <f t="shared" si="0"/>
        <v/>
      </c>
      <c r="O2" s="10" t="str">
        <f>IF(O1&lt;=ROUNDUP($F$19,0),N2+$F$19,"")</f>
        <v/>
      </c>
    </row>
    <row r="3" spans="2:20" hidden="1" x14ac:dyDescent="0.25"/>
    <row r="5" spans="2:20" s="43" customFormat="1" ht="45.95" customHeight="1" x14ac:dyDescent="0.25">
      <c r="B5" s="43" t="s">
        <v>70</v>
      </c>
    </row>
    <row r="7" spans="2:20" ht="15.75" thickBot="1" x14ac:dyDescent="0.3"/>
    <row r="8" spans="2:20" ht="21.75" thickBot="1" x14ac:dyDescent="0.3">
      <c r="B8" s="52" t="s">
        <v>9</v>
      </c>
      <c r="C8" s="53"/>
      <c r="E8" s="60" t="s">
        <v>11</v>
      </c>
      <c r="F8" s="60"/>
      <c r="G8" s="60"/>
      <c r="H8" s="60"/>
    </row>
    <row r="9" spans="2:20" ht="15.75" thickBot="1" x14ac:dyDescent="0.3">
      <c r="B9" s="38" t="s">
        <v>4</v>
      </c>
      <c r="C9" s="36" t="s">
        <v>10</v>
      </c>
    </row>
    <row r="10" spans="2:20" x14ac:dyDescent="0.25">
      <c r="B10" s="13">
        <f>'Vos données'!E8</f>
        <v>1</v>
      </c>
      <c r="C10" s="9">
        <f>'Vos données'!F8</f>
        <v>126</v>
      </c>
      <c r="H10" s="21" t="s">
        <v>15</v>
      </c>
    </row>
    <row r="11" spans="2:20" x14ac:dyDescent="0.25">
      <c r="B11" s="18">
        <f>'Vos données'!E9</f>
        <v>2</v>
      </c>
      <c r="C11" s="9">
        <f>'Vos données'!F9</f>
        <v>126</v>
      </c>
      <c r="E11" s="39" t="s">
        <v>12</v>
      </c>
      <c r="F11" s="10">
        <f>MAX(C10:C59)</f>
        <v>143</v>
      </c>
    </row>
    <row r="12" spans="2:20" x14ac:dyDescent="0.25">
      <c r="B12" s="18">
        <f>'Vos données'!E10</f>
        <v>3</v>
      </c>
      <c r="C12" s="9">
        <f>'Vos données'!F10</f>
        <v>120</v>
      </c>
      <c r="E12" s="39" t="s">
        <v>13</v>
      </c>
      <c r="F12" s="10">
        <f>MIN(C10:C59)</f>
        <v>117</v>
      </c>
    </row>
    <row r="13" spans="2:20" x14ac:dyDescent="0.25">
      <c r="B13" s="18">
        <f>'Vos données'!E11</f>
        <v>4</v>
      </c>
      <c r="C13" s="9">
        <f>'Vos données'!F11</f>
        <v>120</v>
      </c>
      <c r="E13" s="39" t="s">
        <v>14</v>
      </c>
      <c r="F13" s="10">
        <f>F11-F12</f>
        <v>26</v>
      </c>
      <c r="H13" s="16"/>
    </row>
    <row r="14" spans="2:20" x14ac:dyDescent="0.25">
      <c r="B14" s="18">
        <f>'Vos données'!E12</f>
        <v>5</v>
      </c>
      <c r="C14" s="9">
        <f>'Vos données'!F12</f>
        <v>129</v>
      </c>
      <c r="E14" s="39"/>
    </row>
    <row r="15" spans="2:20" x14ac:dyDescent="0.25">
      <c r="B15" s="18">
        <f>'Vos données'!E13</f>
        <v>6</v>
      </c>
      <c r="C15" s="9">
        <f>'Vos données'!F13</f>
        <v>120.5</v>
      </c>
      <c r="E15" s="39" t="s">
        <v>16</v>
      </c>
      <c r="F15" s="10">
        <f>'Calculs intermédiaires'!C11</f>
        <v>50</v>
      </c>
    </row>
    <row r="16" spans="2:20" x14ac:dyDescent="0.25">
      <c r="B16" s="18">
        <f>'Vos données'!E14</f>
        <v>7</v>
      </c>
      <c r="C16" s="9">
        <f>'Vos données'!F14</f>
        <v>133.19999999999999</v>
      </c>
      <c r="E16" s="39" t="s">
        <v>17</v>
      </c>
      <c r="F16" s="17">
        <f>SQRT(F15)</f>
        <v>7.0710678118654755</v>
      </c>
      <c r="I16" s="20" t="s">
        <v>21</v>
      </c>
    </row>
    <row r="17" spans="2:20" x14ac:dyDescent="0.25">
      <c r="B17" s="18">
        <f>'Vos données'!E15</f>
        <v>8</v>
      </c>
      <c r="C17" s="9">
        <f>'Vos données'!F15</f>
        <v>130</v>
      </c>
      <c r="E17" s="39" t="s">
        <v>18</v>
      </c>
      <c r="F17" s="17">
        <f>IF(AND($F$16&gt;8,$F$16&lt;15),$F$16,IF($F$16&lt;8,8,15))</f>
        <v>8</v>
      </c>
    </row>
    <row r="18" spans="2:20" x14ac:dyDescent="0.25">
      <c r="B18" s="18">
        <f>'Vos données'!E16</f>
        <v>9</v>
      </c>
      <c r="C18" s="9">
        <f>'Vos données'!F16</f>
        <v>120</v>
      </c>
      <c r="E18" s="40"/>
    </row>
    <row r="19" spans="2:20" x14ac:dyDescent="0.25">
      <c r="B19" s="18">
        <f>'Vos données'!E17</f>
        <v>10</v>
      </c>
      <c r="C19" s="9">
        <f>'Vos données'!F17</f>
        <v>124.5</v>
      </c>
      <c r="E19" s="39" t="s">
        <v>22</v>
      </c>
      <c r="F19" s="10">
        <f>$F$13/$F$17</f>
        <v>3.25</v>
      </c>
    </row>
    <row r="20" spans="2:20" x14ac:dyDescent="0.25">
      <c r="B20" s="18">
        <f>'Vos données'!E18</f>
        <v>11</v>
      </c>
      <c r="C20" s="9">
        <f>'Vos données'!F18</f>
        <v>131.5</v>
      </c>
    </row>
    <row r="21" spans="2:20" x14ac:dyDescent="0.25">
      <c r="B21" s="18">
        <f>'Vos données'!E19</f>
        <v>12</v>
      </c>
      <c r="C21" s="9">
        <f>'Vos données'!F19</f>
        <v>123</v>
      </c>
    </row>
    <row r="22" spans="2:20" x14ac:dyDescent="0.25">
      <c r="B22" s="18">
        <f>'Vos données'!E20</f>
        <v>13</v>
      </c>
      <c r="C22" s="9">
        <f>'Vos données'!F20</f>
        <v>121.5</v>
      </c>
    </row>
    <row r="23" spans="2:20" ht="21" x14ac:dyDescent="0.25">
      <c r="B23" s="18">
        <f>'Vos données'!E21</f>
        <v>14</v>
      </c>
      <c r="C23" s="9">
        <f>'Vos données'!F21</f>
        <v>128.5</v>
      </c>
      <c r="E23" s="60" t="s">
        <v>23</v>
      </c>
      <c r="F23" s="60"/>
      <c r="G23" s="60"/>
      <c r="H23" s="60"/>
    </row>
    <row r="24" spans="2:20" x14ac:dyDescent="0.25">
      <c r="B24" s="18">
        <f>'Vos données'!E22</f>
        <v>15</v>
      </c>
      <c r="C24" s="9">
        <f>'Vos données'!F22</f>
        <v>132</v>
      </c>
    </row>
    <row r="25" spans="2:20" x14ac:dyDescent="0.25">
      <c r="B25" s="18">
        <f>'Vos données'!E23</f>
        <v>16</v>
      </c>
      <c r="C25" s="9">
        <f>'Vos données'!F23</f>
        <v>132</v>
      </c>
      <c r="E25" s="20" t="s">
        <v>19</v>
      </c>
      <c r="F25" s="10" t="str">
        <f>E2&amp;" - "&amp;F2</f>
        <v>117 - 120,25</v>
      </c>
      <c r="G25" s="10" t="str">
        <f t="shared" ref="G25:T25" si="1">F2&amp;" - "&amp;G2</f>
        <v>120,25 - 123,5</v>
      </c>
      <c r="H25" s="10" t="str">
        <f t="shared" si="1"/>
        <v>123,5 - 126,75</v>
      </c>
      <c r="I25" s="10" t="str">
        <f t="shared" si="1"/>
        <v>126,75 - 130</v>
      </c>
      <c r="J25" s="10" t="str">
        <f t="shared" si="1"/>
        <v xml:space="preserve">130 - </v>
      </c>
      <c r="K25" s="10" t="str">
        <f t="shared" si="1"/>
        <v xml:space="preserve"> - </v>
      </c>
      <c r="L25" s="10" t="str">
        <f t="shared" si="1"/>
        <v xml:space="preserve"> - </v>
      </c>
      <c r="M25" s="10" t="str">
        <f t="shared" si="1"/>
        <v xml:space="preserve"> - </v>
      </c>
      <c r="N25" s="10" t="str">
        <f t="shared" si="1"/>
        <v xml:space="preserve"> - </v>
      </c>
      <c r="O25" s="10" t="str">
        <f t="shared" si="1"/>
        <v xml:space="preserve"> - </v>
      </c>
      <c r="P25" s="10" t="str">
        <f t="shared" si="1"/>
        <v xml:space="preserve"> - </v>
      </c>
      <c r="Q25" s="10" t="str">
        <f t="shared" si="1"/>
        <v xml:space="preserve"> - </v>
      </c>
      <c r="R25" s="10" t="str">
        <f t="shared" si="1"/>
        <v xml:space="preserve"> - </v>
      </c>
      <c r="S25" s="10" t="str">
        <f t="shared" si="1"/>
        <v xml:space="preserve"> - </v>
      </c>
      <c r="T25" s="10" t="str">
        <f t="shared" si="1"/>
        <v xml:space="preserve"> - </v>
      </c>
    </row>
    <row r="26" spans="2:20" x14ac:dyDescent="0.25">
      <c r="B26" s="18">
        <f>'Vos données'!E24</f>
        <v>17</v>
      </c>
      <c r="C26" s="9">
        <f>'Vos données'!F24</f>
        <v>124.5</v>
      </c>
      <c r="E26" s="20" t="s">
        <v>20</v>
      </c>
      <c r="F26" s="10">
        <f>COUNTIFS($C$10:$C$59,"&gt;="&amp;E2,$C$10:$C$59,"&lt;"&amp;F2)</f>
        <v>7</v>
      </c>
      <c r="G26" s="10">
        <f t="shared" ref="G26:O26" si="2">COUNTIFS($C$10:$C$59,"&gt;="&amp;F2,$C$10:$C$59,"&lt;"&amp;G2)</f>
        <v>5</v>
      </c>
      <c r="H26" s="10">
        <f t="shared" si="2"/>
        <v>11</v>
      </c>
      <c r="I26" s="10">
        <f t="shared" si="2"/>
        <v>9</v>
      </c>
      <c r="J26" s="10">
        <f t="shared" si="2"/>
        <v>0</v>
      </c>
      <c r="K26" s="10">
        <f t="shared" si="2"/>
        <v>0</v>
      </c>
      <c r="L26" s="10">
        <f t="shared" si="2"/>
        <v>0</v>
      </c>
      <c r="M26" s="10">
        <f t="shared" si="2"/>
        <v>0</v>
      </c>
      <c r="N26" s="10">
        <f t="shared" si="2"/>
        <v>0</v>
      </c>
      <c r="O26" s="10">
        <f t="shared" si="2"/>
        <v>0</v>
      </c>
      <c r="P26" s="10">
        <f t="shared" ref="P26" si="3">COUNTIFS($C$10:$C$59,"&gt;="&amp;O2,$C$10:$C$59,"&lt;"&amp;P2)</f>
        <v>0</v>
      </c>
      <c r="Q26" s="10">
        <f t="shared" ref="Q26" si="4">COUNTIFS($C$10:$C$59,"&gt;="&amp;P2,$C$10:$C$59,"&lt;"&amp;Q2)</f>
        <v>0</v>
      </c>
      <c r="R26" s="10">
        <f t="shared" ref="R26" si="5">COUNTIFS($C$10:$C$59,"&gt;="&amp;Q2,$C$10:$C$59,"&lt;"&amp;R2)</f>
        <v>0</v>
      </c>
      <c r="S26" s="10">
        <f t="shared" ref="S26:T26" si="6">COUNTIFS($C$10:$C$59,"&gt;="&amp;R2,$C$10:$C$59,"&lt;"&amp;S2)</f>
        <v>0</v>
      </c>
      <c r="T26" s="10">
        <f t="shared" si="6"/>
        <v>0</v>
      </c>
    </row>
    <row r="27" spans="2:20" ht="15.75" thickBot="1" x14ac:dyDescent="0.3">
      <c r="B27" s="18">
        <f>'Vos données'!E25</f>
        <v>18</v>
      </c>
      <c r="C27" s="9">
        <f>'Vos données'!F25</f>
        <v>126</v>
      </c>
    </row>
    <row r="28" spans="2:20" x14ac:dyDescent="0.25">
      <c r="B28" s="18">
        <f>'Vos données'!E26</f>
        <v>19</v>
      </c>
      <c r="C28" s="9">
        <f>'Vos données'!F26</f>
        <v>123.5</v>
      </c>
      <c r="E28" s="23" t="s">
        <v>24</v>
      </c>
      <c r="F28" s="23" t="s">
        <v>20</v>
      </c>
      <c r="G28" s="8"/>
      <c r="H28" s="8"/>
    </row>
    <row r="29" spans="2:20" x14ac:dyDescent="0.25">
      <c r="B29" s="18">
        <f>'Vos données'!E27</f>
        <v>20</v>
      </c>
      <c r="C29" s="9">
        <f>'Vos données'!F27</f>
        <v>123</v>
      </c>
      <c r="E29">
        <v>145</v>
      </c>
      <c r="F29">
        <v>1</v>
      </c>
      <c r="G29" s="8"/>
      <c r="H29" s="8"/>
    </row>
    <row r="30" spans="2:20" x14ac:dyDescent="0.25">
      <c r="B30" s="18">
        <f>'Vos données'!E28</f>
        <v>21</v>
      </c>
      <c r="C30" s="9">
        <f>'Vos données'!F28</f>
        <v>120</v>
      </c>
      <c r="E30">
        <v>153.25</v>
      </c>
      <c r="F30">
        <v>0</v>
      </c>
      <c r="G30" s="8"/>
      <c r="H30" s="8"/>
    </row>
    <row r="31" spans="2:20" x14ac:dyDescent="0.25">
      <c r="B31" s="18">
        <f>'Vos données'!E29</f>
        <v>22</v>
      </c>
      <c r="C31" s="9">
        <f>'Vos données'!F29</f>
        <v>124</v>
      </c>
      <c r="E31">
        <v>161.5</v>
      </c>
      <c r="F31">
        <v>2</v>
      </c>
      <c r="G31" s="8"/>
      <c r="H31" s="8"/>
    </row>
    <row r="32" spans="2:20" x14ac:dyDescent="0.25">
      <c r="B32" s="18">
        <f>'Vos données'!E30</f>
        <v>23</v>
      </c>
      <c r="C32" s="9">
        <f>'Vos données'!F30</f>
        <v>129</v>
      </c>
      <c r="E32">
        <v>169.75</v>
      </c>
      <c r="F32">
        <v>6</v>
      </c>
      <c r="G32" s="8"/>
      <c r="H32" s="8"/>
    </row>
    <row r="33" spans="2:8" x14ac:dyDescent="0.25">
      <c r="B33" s="18">
        <f>'Vos données'!E31</f>
        <v>24</v>
      </c>
      <c r="C33" s="9">
        <f>'Vos données'!F31</f>
        <v>127</v>
      </c>
      <c r="E33">
        <v>178</v>
      </c>
      <c r="F33">
        <v>13</v>
      </c>
      <c r="G33" s="8"/>
      <c r="H33" s="8"/>
    </row>
    <row r="34" spans="2:8" x14ac:dyDescent="0.25">
      <c r="B34" s="18">
        <f>'Vos données'!E32</f>
        <v>25</v>
      </c>
      <c r="C34" s="9">
        <f>'Vos données'!F32</f>
        <v>117</v>
      </c>
      <c r="E34">
        <v>186.25</v>
      </c>
      <c r="F34">
        <v>18</v>
      </c>
      <c r="G34" s="8"/>
      <c r="H34" s="8"/>
    </row>
    <row r="35" spans="2:8" x14ac:dyDescent="0.25">
      <c r="B35" s="18">
        <f>'Vos données'!E33</f>
        <v>26</v>
      </c>
      <c r="C35" s="9">
        <f>'Vos données'!F33</f>
        <v>129</v>
      </c>
      <c r="E35">
        <v>194.5</v>
      </c>
      <c r="F35">
        <v>3</v>
      </c>
      <c r="G35" s="8"/>
      <c r="H35" s="8"/>
    </row>
    <row r="36" spans="2:8" x14ac:dyDescent="0.25">
      <c r="B36" s="18">
        <f>'Vos données'!E34</f>
        <v>27</v>
      </c>
      <c r="C36" s="9">
        <f>'Vos données'!F34</f>
        <v>126</v>
      </c>
      <c r="E36">
        <v>202.75</v>
      </c>
      <c r="F36">
        <v>1</v>
      </c>
      <c r="G36" s="8"/>
      <c r="H36" s="8"/>
    </row>
    <row r="37" spans="2:8" x14ac:dyDescent="0.25">
      <c r="B37" s="18">
        <f>'Vos données'!E35</f>
        <v>28</v>
      </c>
      <c r="C37" s="9">
        <f>'Vos données'!F35</f>
        <v>133</v>
      </c>
      <c r="E37">
        <v>211</v>
      </c>
      <c r="F37">
        <v>1</v>
      </c>
      <c r="G37" s="8"/>
      <c r="H37" s="8"/>
    </row>
    <row r="38" spans="2:8" ht="15.75" thickBot="1" x14ac:dyDescent="0.3">
      <c r="B38" s="18">
        <f>'Vos données'!E36</f>
        <v>29</v>
      </c>
      <c r="C38" s="9">
        <f>'Vos données'!F36</f>
        <v>120</v>
      </c>
      <c r="E38" s="22" t="s">
        <v>25</v>
      </c>
      <c r="F38" s="22">
        <v>0</v>
      </c>
      <c r="G38" s="8"/>
      <c r="H38" s="8"/>
    </row>
    <row r="39" spans="2:8" x14ac:dyDescent="0.25">
      <c r="B39" s="18">
        <f>'Vos données'!E37</f>
        <v>30</v>
      </c>
      <c r="C39" s="9">
        <f>'Vos données'!F37</f>
        <v>121</v>
      </c>
      <c r="E39" s="8"/>
      <c r="F39" s="8"/>
      <c r="G39" s="8"/>
      <c r="H39" s="8"/>
    </row>
    <row r="40" spans="2:8" x14ac:dyDescent="0.25">
      <c r="B40" s="18">
        <f>'Vos données'!E38</f>
        <v>31</v>
      </c>
      <c r="C40" s="9">
        <f>'Vos données'!F38</f>
        <v>142</v>
      </c>
      <c r="E40" s="8"/>
      <c r="F40" s="8"/>
      <c r="G40" s="8"/>
      <c r="H40" s="8"/>
    </row>
    <row r="41" spans="2:8" x14ac:dyDescent="0.25">
      <c r="B41" s="18">
        <f>'Vos données'!E39</f>
        <v>32</v>
      </c>
      <c r="C41" s="9">
        <f>'Vos données'!F39</f>
        <v>125</v>
      </c>
      <c r="E41" s="8"/>
      <c r="F41" s="8"/>
      <c r="G41" s="8"/>
      <c r="H41" s="8"/>
    </row>
    <row r="42" spans="2:8" x14ac:dyDescent="0.25">
      <c r="B42" s="18">
        <f>'Vos données'!E40</f>
        <v>33</v>
      </c>
      <c r="C42" s="9">
        <f>'Vos données'!F40</f>
        <v>133</v>
      </c>
      <c r="E42" s="8"/>
      <c r="F42" s="8"/>
      <c r="G42" s="8"/>
      <c r="H42" s="8"/>
    </row>
    <row r="43" spans="2:8" ht="21" x14ac:dyDescent="0.25">
      <c r="B43" s="18">
        <f>'Vos données'!E41</f>
        <v>34</v>
      </c>
      <c r="C43" s="9">
        <f>'Vos données'!F41</f>
        <v>133</v>
      </c>
      <c r="E43" s="60" t="s">
        <v>33</v>
      </c>
      <c r="F43" s="60"/>
      <c r="G43" s="60"/>
      <c r="H43" s="60"/>
    </row>
    <row r="44" spans="2:8" x14ac:dyDescent="0.25">
      <c r="B44" s="18">
        <f>'Vos données'!E42</f>
        <v>35</v>
      </c>
      <c r="C44" s="9">
        <f>'Vos données'!F42</f>
        <v>129</v>
      </c>
      <c r="E44" s="8"/>
      <c r="F44" s="8"/>
      <c r="G44" s="8"/>
      <c r="H44" s="8"/>
    </row>
    <row r="45" spans="2:8" x14ac:dyDescent="0.25">
      <c r="B45" s="18">
        <f>'Vos données'!E43</f>
        <v>36</v>
      </c>
      <c r="C45" s="9">
        <f>'Vos données'!F43</f>
        <v>142</v>
      </c>
      <c r="E45" s="8"/>
      <c r="F45" s="8"/>
      <c r="G45" s="8"/>
      <c r="H45" s="8"/>
    </row>
    <row r="46" spans="2:8" x14ac:dyDescent="0.25">
      <c r="B46" s="18">
        <f>'Vos données'!E44</f>
        <v>37</v>
      </c>
      <c r="C46" s="9">
        <f>'Vos données'!F44</f>
        <v>141</v>
      </c>
    </row>
    <row r="47" spans="2:8" x14ac:dyDescent="0.25">
      <c r="B47" s="18">
        <f>'Vos données'!E45</f>
        <v>38</v>
      </c>
      <c r="C47" s="9">
        <f>'Vos données'!F45</f>
        <v>143</v>
      </c>
    </row>
    <row r="48" spans="2:8" x14ac:dyDescent="0.25">
      <c r="B48" s="18">
        <f>'Vos données'!E46</f>
        <v>39</v>
      </c>
      <c r="C48" s="9">
        <f>'Vos données'!F46</f>
        <v>129</v>
      </c>
    </row>
    <row r="49" spans="2:3" x14ac:dyDescent="0.25">
      <c r="B49" s="18">
        <f>'Vos données'!E47</f>
        <v>40</v>
      </c>
      <c r="C49" s="9">
        <f>'Vos données'!F47</f>
        <v>138</v>
      </c>
    </row>
    <row r="50" spans="2:3" x14ac:dyDescent="0.25">
      <c r="B50" s="18">
        <f>'Vos données'!E48</f>
        <v>41</v>
      </c>
      <c r="C50" s="9">
        <f>'Vos données'!F48</f>
        <v>135</v>
      </c>
    </row>
    <row r="51" spans="2:3" x14ac:dyDescent="0.25">
      <c r="B51" s="18">
        <f>'Vos données'!E49</f>
        <v>42</v>
      </c>
      <c r="C51" s="9">
        <f>'Vos données'!F49</f>
        <v>137</v>
      </c>
    </row>
    <row r="52" spans="2:3" x14ac:dyDescent="0.25">
      <c r="B52" s="18">
        <f>'Vos données'!E50</f>
        <v>43</v>
      </c>
      <c r="C52" s="9">
        <f>'Vos données'!F50</f>
        <v>136</v>
      </c>
    </row>
    <row r="53" spans="2:3" x14ac:dyDescent="0.25">
      <c r="B53" s="18">
        <f>'Vos données'!E51</f>
        <v>44</v>
      </c>
      <c r="C53" s="9">
        <f>'Vos données'!F51</f>
        <v>128</v>
      </c>
    </row>
    <row r="54" spans="2:3" x14ac:dyDescent="0.25">
      <c r="B54" s="18">
        <f>'Vos données'!E52</f>
        <v>45</v>
      </c>
      <c r="C54" s="9">
        <f>'Vos données'!F52</f>
        <v>129</v>
      </c>
    </row>
    <row r="55" spans="2:3" x14ac:dyDescent="0.25">
      <c r="B55" s="18">
        <f>'Vos données'!E53</f>
        <v>46</v>
      </c>
      <c r="C55" s="9">
        <f>'Vos données'!F53</f>
        <v>126</v>
      </c>
    </row>
    <row r="56" spans="2:3" x14ac:dyDescent="0.25">
      <c r="B56" s="18">
        <f>'Vos données'!E54</f>
        <v>47</v>
      </c>
      <c r="C56" s="9">
        <f>'Vos données'!F54</f>
        <v>132</v>
      </c>
    </row>
    <row r="57" spans="2:3" x14ac:dyDescent="0.25">
      <c r="B57" s="18">
        <f>'Vos données'!E55</f>
        <v>48</v>
      </c>
      <c r="C57" s="9">
        <f>'Vos données'!F55</f>
        <v>118</v>
      </c>
    </row>
    <row r="58" spans="2:3" x14ac:dyDescent="0.25">
      <c r="B58" s="18">
        <f>'Vos données'!E56</f>
        <v>49</v>
      </c>
      <c r="C58" s="9">
        <f>'Vos données'!F56</f>
        <v>124</v>
      </c>
    </row>
    <row r="59" spans="2:3" ht="15.75" thickBot="1" x14ac:dyDescent="0.3">
      <c r="B59" s="19">
        <f>'Vos données'!E57</f>
        <v>50</v>
      </c>
      <c r="C59" s="19">
        <f>'Vos données'!F57</f>
        <v>132.5</v>
      </c>
    </row>
  </sheetData>
  <sortState xmlns:xlrd2="http://schemas.microsoft.com/office/spreadsheetml/2017/richdata2" ref="E29:E37">
    <sortCondition ref="E29"/>
  </sortState>
  <mergeCells count="4">
    <mergeCell ref="B8:C8"/>
    <mergeCell ref="E8:H8"/>
    <mergeCell ref="E23:H23"/>
    <mergeCell ref="E43:H4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5BF0-3FAB-4CE8-94DA-5C6F993E37E5}">
  <dimension ref="B2:G56"/>
  <sheetViews>
    <sheetView workbookViewId="0"/>
  </sheetViews>
  <sheetFormatPr baseColWidth="10" defaultColWidth="10.85546875" defaultRowHeight="15" x14ac:dyDescent="0.25"/>
  <cols>
    <col min="1" max="1" width="4.5703125" style="10" customWidth="1"/>
    <col min="2" max="4" width="10.85546875" style="10"/>
    <col min="5" max="5" width="14.140625" style="10" customWidth="1"/>
    <col min="6" max="6" width="8.28515625" style="10" customWidth="1"/>
    <col min="7" max="16384" width="10.85546875" style="10"/>
  </cols>
  <sheetData>
    <row r="2" spans="2:7" s="43" customFormat="1" ht="45.95" customHeight="1" x14ac:dyDescent="0.25">
      <c r="B2" s="43" t="s">
        <v>71</v>
      </c>
    </row>
    <row r="4" spans="2:7" ht="15.75" thickBot="1" x14ac:dyDescent="0.3"/>
    <row r="5" spans="2:7" ht="18" customHeight="1" thickBot="1" x14ac:dyDescent="0.3">
      <c r="B5" s="52" t="s">
        <v>40</v>
      </c>
      <c r="C5" s="53"/>
      <c r="E5" s="61" t="s">
        <v>8</v>
      </c>
      <c r="F5" s="61"/>
    </row>
    <row r="6" spans="2:7" ht="15.75" thickBot="1" x14ac:dyDescent="0.3">
      <c r="B6" s="36" t="s">
        <v>4</v>
      </c>
      <c r="C6" s="36" t="s">
        <v>32</v>
      </c>
    </row>
    <row r="7" spans="2:7" x14ac:dyDescent="0.25">
      <c r="B7" s="24">
        <f>'Vos données'!E8</f>
        <v>1</v>
      </c>
      <c r="C7" s="9">
        <f>'Vos données'!F8</f>
        <v>126</v>
      </c>
      <c r="E7" s="62" t="s">
        <v>35</v>
      </c>
      <c r="F7" s="62"/>
      <c r="G7" s="10">
        <f>'Vos données'!C7</f>
        <v>130</v>
      </c>
    </row>
    <row r="8" spans="2:7" x14ac:dyDescent="0.25">
      <c r="B8" s="24">
        <f>'Vos données'!E9</f>
        <v>2</v>
      </c>
      <c r="C8" s="9">
        <f>'Vos données'!F9</f>
        <v>126</v>
      </c>
      <c r="E8" s="62" t="s">
        <v>41</v>
      </c>
      <c r="F8" s="62"/>
      <c r="G8" s="10">
        <f>'Vos données'!C9</f>
        <v>120</v>
      </c>
    </row>
    <row r="9" spans="2:7" x14ac:dyDescent="0.25">
      <c r="B9" s="24">
        <f>'Vos données'!E10</f>
        <v>3</v>
      </c>
      <c r="C9" s="9">
        <f>'Vos données'!F10</f>
        <v>120</v>
      </c>
      <c r="E9" s="62" t="s">
        <v>36</v>
      </c>
      <c r="F9" s="62"/>
      <c r="G9" s="10">
        <f>'Vos données'!C8</f>
        <v>140</v>
      </c>
    </row>
    <row r="10" spans="2:7" x14ac:dyDescent="0.25">
      <c r="B10" s="24">
        <f>'Vos données'!E11</f>
        <v>4</v>
      </c>
      <c r="C10" s="9">
        <f>'Vos données'!F11</f>
        <v>120</v>
      </c>
    </row>
    <row r="11" spans="2:7" x14ac:dyDescent="0.25">
      <c r="B11" s="24">
        <f>'Vos données'!E12</f>
        <v>5</v>
      </c>
      <c r="C11" s="9">
        <f>'Vos données'!F12</f>
        <v>129</v>
      </c>
      <c r="E11" s="20" t="s">
        <v>26</v>
      </c>
      <c r="F11" s="26">
        <f>AVERAGE(C7:C56)</f>
        <v>128.26400000000001</v>
      </c>
    </row>
    <row r="12" spans="2:7" x14ac:dyDescent="0.25">
      <c r="B12" s="24">
        <f>'Vos données'!E13</f>
        <v>6</v>
      </c>
      <c r="C12" s="9">
        <f>'Vos données'!F13</f>
        <v>120.5</v>
      </c>
      <c r="E12" s="20" t="s">
        <v>27</v>
      </c>
      <c r="F12" s="26">
        <f>VAR(C7:C56)</f>
        <v>43.154187755102043</v>
      </c>
    </row>
    <row r="13" spans="2:7" x14ac:dyDescent="0.25">
      <c r="B13" s="24">
        <f>'Vos données'!E14</f>
        <v>7</v>
      </c>
      <c r="C13" s="9">
        <f>'Vos données'!F14</f>
        <v>133.19999999999999</v>
      </c>
      <c r="E13" s="20" t="s">
        <v>28</v>
      </c>
      <c r="F13" s="26">
        <f>STDEV(C7:C56)</f>
        <v>6.5691847100764376</v>
      </c>
    </row>
    <row r="14" spans="2:7" x14ac:dyDescent="0.25">
      <c r="B14" s="24">
        <f>'Vos données'!E15</f>
        <v>8</v>
      </c>
      <c r="C14" s="9">
        <f>'Vos données'!F15</f>
        <v>130</v>
      </c>
      <c r="E14" s="20" t="s">
        <v>45</v>
      </c>
      <c r="F14" s="42">
        <f>F11-G8</f>
        <v>8.26400000000001</v>
      </c>
    </row>
    <row r="15" spans="2:7" x14ac:dyDescent="0.25">
      <c r="B15" s="24">
        <f>'Vos données'!E16</f>
        <v>9</v>
      </c>
      <c r="C15" s="9">
        <f>'Vos données'!F16</f>
        <v>120</v>
      </c>
      <c r="E15" s="20" t="s">
        <v>46</v>
      </c>
      <c r="F15" s="42">
        <f>G9-F11</f>
        <v>11.73599999999999</v>
      </c>
    </row>
    <row r="16" spans="2:7" x14ac:dyDescent="0.25">
      <c r="B16" s="24">
        <f>'Vos données'!E17</f>
        <v>10</v>
      </c>
      <c r="C16" s="9">
        <f>'Vos données'!F17</f>
        <v>124.5</v>
      </c>
    </row>
    <row r="17" spans="2:6" ht="21" x14ac:dyDescent="0.25">
      <c r="B17" s="24">
        <f>'Vos données'!E18</f>
        <v>11</v>
      </c>
      <c r="C17" s="9">
        <f>'Vos données'!F18</f>
        <v>131.5</v>
      </c>
      <c r="E17" s="41" t="s">
        <v>31</v>
      </c>
    </row>
    <row r="18" spans="2:6" x14ac:dyDescent="0.25">
      <c r="B18" s="24">
        <f>'Vos données'!E19</f>
        <v>12</v>
      </c>
      <c r="C18" s="9">
        <f>'Vos données'!F19</f>
        <v>123</v>
      </c>
    </row>
    <row r="19" spans="2:6" x14ac:dyDescent="0.25">
      <c r="B19" s="24">
        <f>'Vos données'!E20</f>
        <v>13</v>
      </c>
      <c r="C19" s="9">
        <f>'Vos données'!F20</f>
        <v>121.5</v>
      </c>
      <c r="E19" s="39" t="s">
        <v>43</v>
      </c>
    </row>
    <row r="20" spans="2:6" x14ac:dyDescent="0.25">
      <c r="B20" s="24">
        <f>'Vos données'!E21</f>
        <v>14</v>
      </c>
      <c r="C20" s="9">
        <f>'Vos données'!F21</f>
        <v>128.5</v>
      </c>
      <c r="E20" s="20" t="s">
        <v>29</v>
      </c>
      <c r="F20" s="10">
        <f>(G9-G8)/(6*F13)</f>
        <v>0.50741963888157249</v>
      </c>
    </row>
    <row r="21" spans="2:6" x14ac:dyDescent="0.25">
      <c r="B21" s="24">
        <f>'Vos données'!E22</f>
        <v>15</v>
      </c>
      <c r="C21" s="9">
        <f>'Vos données'!F22</f>
        <v>132</v>
      </c>
      <c r="E21" s="20" t="s">
        <v>30</v>
      </c>
      <c r="F21" s="10">
        <f>(MIN(F14,F15))/(3*F13)</f>
        <v>0.419331589571732</v>
      </c>
    </row>
    <row r="22" spans="2:6" x14ac:dyDescent="0.25">
      <c r="B22" s="24">
        <f>'Vos données'!E23</f>
        <v>16</v>
      </c>
      <c r="C22" s="9">
        <f>'Vos données'!F23</f>
        <v>132</v>
      </c>
    </row>
    <row r="23" spans="2:6" x14ac:dyDescent="0.25">
      <c r="B23" s="24">
        <f>'Vos données'!E24</f>
        <v>17</v>
      </c>
      <c r="C23" s="9">
        <f>'Vos données'!F24</f>
        <v>124.5</v>
      </c>
      <c r="E23" s="39" t="s">
        <v>44</v>
      </c>
    </row>
    <row r="24" spans="2:6" x14ac:dyDescent="0.25">
      <c r="B24" s="24">
        <f>'Vos données'!E25</f>
        <v>18</v>
      </c>
      <c r="C24" s="9">
        <f>'Vos données'!F25</f>
        <v>126</v>
      </c>
      <c r="E24" s="20" t="s">
        <v>42</v>
      </c>
      <c r="F24" s="10">
        <f>MIN(F14,F15)/F13</f>
        <v>1.257994768715196</v>
      </c>
    </row>
    <row r="25" spans="2:6" x14ac:dyDescent="0.25">
      <c r="B25" s="24">
        <f>'Vos données'!E26</f>
        <v>19</v>
      </c>
      <c r="C25" s="9">
        <f>'Vos données'!F26</f>
        <v>123.5</v>
      </c>
    </row>
    <row r="26" spans="2:6" x14ac:dyDescent="0.25">
      <c r="B26" s="24">
        <f>'Vos données'!E27</f>
        <v>20</v>
      </c>
      <c r="C26" s="9">
        <f>'Vos données'!F27</f>
        <v>123</v>
      </c>
    </row>
    <row r="27" spans="2:6" x14ac:dyDescent="0.25">
      <c r="B27" s="24">
        <f>'Vos données'!E28</f>
        <v>21</v>
      </c>
      <c r="C27" s="9">
        <f>'Vos données'!F28</f>
        <v>120</v>
      </c>
    </row>
    <row r="28" spans="2:6" x14ac:dyDescent="0.25">
      <c r="B28" s="24">
        <f>'Vos données'!E29</f>
        <v>22</v>
      </c>
      <c r="C28" s="9">
        <f>'Vos données'!F29</f>
        <v>124</v>
      </c>
    </row>
    <row r="29" spans="2:6" x14ac:dyDescent="0.25">
      <c r="B29" s="24">
        <f>'Vos données'!E30</f>
        <v>23</v>
      </c>
      <c r="C29" s="9">
        <f>'Vos données'!F30</f>
        <v>129</v>
      </c>
    </row>
    <row r="30" spans="2:6" x14ac:dyDescent="0.25">
      <c r="B30" s="24">
        <f>'Vos données'!E31</f>
        <v>24</v>
      </c>
      <c r="C30" s="9">
        <f>'Vos données'!F31</f>
        <v>127</v>
      </c>
    </row>
    <row r="31" spans="2:6" x14ac:dyDescent="0.25">
      <c r="B31" s="24">
        <f>'Vos données'!E32</f>
        <v>25</v>
      </c>
      <c r="C31" s="9">
        <f>'Vos données'!F32</f>
        <v>117</v>
      </c>
    </row>
    <row r="32" spans="2:6" x14ac:dyDescent="0.25">
      <c r="B32" s="24">
        <f>'Vos données'!E33</f>
        <v>26</v>
      </c>
      <c r="C32" s="9">
        <f>'Vos données'!F33</f>
        <v>129</v>
      </c>
    </row>
    <row r="33" spans="2:3" x14ac:dyDescent="0.25">
      <c r="B33" s="24">
        <f>'Vos données'!E34</f>
        <v>27</v>
      </c>
      <c r="C33" s="9">
        <f>'Vos données'!F34</f>
        <v>126</v>
      </c>
    </row>
    <row r="34" spans="2:3" x14ac:dyDescent="0.25">
      <c r="B34" s="24">
        <f>'Vos données'!E35</f>
        <v>28</v>
      </c>
      <c r="C34" s="9">
        <f>'Vos données'!F35</f>
        <v>133</v>
      </c>
    </row>
    <row r="35" spans="2:3" x14ac:dyDescent="0.25">
      <c r="B35" s="24">
        <f>'Vos données'!E36</f>
        <v>29</v>
      </c>
      <c r="C35" s="9">
        <f>'Vos données'!F36</f>
        <v>120</v>
      </c>
    </row>
    <row r="36" spans="2:3" x14ac:dyDescent="0.25">
      <c r="B36" s="24">
        <f>'Vos données'!E37</f>
        <v>30</v>
      </c>
      <c r="C36" s="9">
        <f>'Vos données'!F37</f>
        <v>121</v>
      </c>
    </row>
    <row r="37" spans="2:3" x14ac:dyDescent="0.25">
      <c r="B37" s="24">
        <f>'Vos données'!E38</f>
        <v>31</v>
      </c>
      <c r="C37" s="9">
        <f>'Vos données'!F38</f>
        <v>142</v>
      </c>
    </row>
    <row r="38" spans="2:3" x14ac:dyDescent="0.25">
      <c r="B38" s="24">
        <f>'Vos données'!E39</f>
        <v>32</v>
      </c>
      <c r="C38" s="9">
        <f>'Vos données'!F39</f>
        <v>125</v>
      </c>
    </row>
    <row r="39" spans="2:3" x14ac:dyDescent="0.25">
      <c r="B39" s="24">
        <f>'Vos données'!E40</f>
        <v>33</v>
      </c>
      <c r="C39" s="9">
        <f>'Vos données'!F40</f>
        <v>133</v>
      </c>
    </row>
    <row r="40" spans="2:3" x14ac:dyDescent="0.25">
      <c r="B40" s="24">
        <f>'Vos données'!E41</f>
        <v>34</v>
      </c>
      <c r="C40" s="9">
        <f>'Vos données'!F41</f>
        <v>133</v>
      </c>
    </row>
    <row r="41" spans="2:3" x14ac:dyDescent="0.25">
      <c r="B41" s="24">
        <f>'Vos données'!E42</f>
        <v>35</v>
      </c>
      <c r="C41" s="9">
        <f>'Vos données'!F42</f>
        <v>129</v>
      </c>
    </row>
    <row r="42" spans="2:3" x14ac:dyDescent="0.25">
      <c r="B42" s="24">
        <f>'Vos données'!E43</f>
        <v>36</v>
      </c>
      <c r="C42" s="9">
        <f>'Vos données'!F43</f>
        <v>142</v>
      </c>
    </row>
    <row r="43" spans="2:3" x14ac:dyDescent="0.25">
      <c r="B43" s="24">
        <f>'Vos données'!E44</f>
        <v>37</v>
      </c>
      <c r="C43" s="9">
        <f>'Vos données'!F44</f>
        <v>141</v>
      </c>
    </row>
    <row r="44" spans="2:3" x14ac:dyDescent="0.25">
      <c r="B44" s="24">
        <f>'Vos données'!E45</f>
        <v>38</v>
      </c>
      <c r="C44" s="9">
        <f>'Vos données'!F45</f>
        <v>143</v>
      </c>
    </row>
    <row r="45" spans="2:3" x14ac:dyDescent="0.25">
      <c r="B45" s="24">
        <f>'Vos données'!E46</f>
        <v>39</v>
      </c>
      <c r="C45" s="9">
        <f>'Vos données'!F46</f>
        <v>129</v>
      </c>
    </row>
    <row r="46" spans="2:3" x14ac:dyDescent="0.25">
      <c r="B46" s="24">
        <f>'Vos données'!E47</f>
        <v>40</v>
      </c>
      <c r="C46" s="9">
        <f>'Vos données'!F47</f>
        <v>138</v>
      </c>
    </row>
    <row r="47" spans="2:3" x14ac:dyDescent="0.25">
      <c r="B47" s="24">
        <f>'Vos données'!E48</f>
        <v>41</v>
      </c>
      <c r="C47" s="9">
        <f>'Vos données'!F48</f>
        <v>135</v>
      </c>
    </row>
    <row r="48" spans="2:3" x14ac:dyDescent="0.25">
      <c r="B48" s="24">
        <f>'Vos données'!E49</f>
        <v>42</v>
      </c>
      <c r="C48" s="9">
        <f>'Vos données'!F49</f>
        <v>137</v>
      </c>
    </row>
    <row r="49" spans="2:3" x14ac:dyDescent="0.25">
      <c r="B49" s="24">
        <f>'Vos données'!E50</f>
        <v>43</v>
      </c>
      <c r="C49" s="9">
        <f>'Vos données'!F50</f>
        <v>136</v>
      </c>
    </row>
    <row r="50" spans="2:3" x14ac:dyDescent="0.25">
      <c r="B50" s="24">
        <f>'Vos données'!E51</f>
        <v>44</v>
      </c>
      <c r="C50" s="9">
        <f>'Vos données'!F51</f>
        <v>128</v>
      </c>
    </row>
    <row r="51" spans="2:3" x14ac:dyDescent="0.25">
      <c r="B51" s="24">
        <f>'Vos données'!E52</f>
        <v>45</v>
      </c>
      <c r="C51" s="9">
        <f>'Vos données'!F52</f>
        <v>129</v>
      </c>
    </row>
    <row r="52" spans="2:3" x14ac:dyDescent="0.25">
      <c r="B52" s="24">
        <f>'Vos données'!E53</f>
        <v>46</v>
      </c>
      <c r="C52" s="9">
        <f>'Vos données'!F53</f>
        <v>126</v>
      </c>
    </row>
    <row r="53" spans="2:3" x14ac:dyDescent="0.25">
      <c r="B53" s="24">
        <f>'Vos données'!E54</f>
        <v>47</v>
      </c>
      <c r="C53" s="9">
        <f>'Vos données'!F54</f>
        <v>132</v>
      </c>
    </row>
    <row r="54" spans="2:3" x14ac:dyDescent="0.25">
      <c r="B54" s="24">
        <f>'Vos données'!E55</f>
        <v>48</v>
      </c>
      <c r="C54" s="9">
        <f>'Vos données'!F55</f>
        <v>118</v>
      </c>
    </row>
    <row r="55" spans="2:3" x14ac:dyDescent="0.25">
      <c r="B55" s="24">
        <f>'Vos données'!E56</f>
        <v>49</v>
      </c>
      <c r="C55" s="9">
        <f>'Vos données'!F56</f>
        <v>124</v>
      </c>
    </row>
    <row r="56" spans="2:3" ht="15.75" thickBot="1" x14ac:dyDescent="0.3">
      <c r="B56" s="25">
        <f>'Vos données'!E57</f>
        <v>50</v>
      </c>
      <c r="C56" s="14">
        <f>'Vos données'!F57</f>
        <v>132.5</v>
      </c>
    </row>
  </sheetData>
  <mergeCells count="5">
    <mergeCell ref="B5:C5"/>
    <mergeCell ref="E5:F5"/>
    <mergeCell ref="E7:F7"/>
    <mergeCell ref="E8:F8"/>
    <mergeCell ref="E9:F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0a796cb7-362d-40f5-9768-de0253afe414" xsi:nil="true"/>
    <TaxCatchAll xmlns="774a9064-f29c-480e-b26b-8583f684684e" xsi:nil="true"/>
    <lcf76f155ced4ddcb4097134ff3c332f xmlns="0a796cb7-362d-40f5-9768-de0253afe4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BFAD211FB4B4CA56B4BB8F3695762" ma:contentTypeVersion="15" ma:contentTypeDescription="Create a new document." ma:contentTypeScope="" ma:versionID="b7b3072545ca938cda2d949b006329c7">
  <xsd:schema xmlns:xsd="http://www.w3.org/2001/XMLSchema" xmlns:xs="http://www.w3.org/2001/XMLSchema" xmlns:p="http://schemas.microsoft.com/office/2006/metadata/properties" xmlns:ns2="0a796cb7-362d-40f5-9768-de0253afe414" xmlns:ns3="774a9064-f29c-480e-b26b-8583f684684e" targetNamespace="http://schemas.microsoft.com/office/2006/metadata/properties" ma:root="true" ma:fieldsID="71bfade55627ebe0737cdb040aa67127" ns2:_="" ns3:_="">
    <xsd:import namespace="0a796cb7-362d-40f5-9768-de0253afe414"/>
    <xsd:import namespace="774a9064-f29c-480e-b26b-8583f68468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96cb7-362d-40f5-9768-de0253afe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7bfea5-6565-45a1-b763-f9cb31bd3f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a9064-f29c-480e-b26b-8583f68468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aab9070-74ae-4c23-8edc-044f044fa402}" ma:internalName="TaxCatchAll" ma:showField="CatchAllData" ma:web="774a9064-f29c-480e-b26b-8583f68468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91CDEA-1C29-499A-B609-59A9A3555076}">
  <ds:schemaRefs>
    <ds:schemaRef ds:uri="http://schemas.microsoft.com/office/2006/metadata/properties"/>
    <ds:schemaRef ds:uri="http://purl.org/dc/dcmitype/"/>
    <ds:schemaRef ds:uri="http://purl.org/dc/terms/"/>
    <ds:schemaRef ds:uri="0a796cb7-362d-40f5-9768-de0253afe414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74a9064-f29c-480e-b26b-8583f684684e"/>
  </ds:schemaRefs>
</ds:datastoreItem>
</file>

<file path=customXml/itemProps2.xml><?xml version="1.0" encoding="utf-8"?>
<ds:datastoreItem xmlns:ds="http://schemas.openxmlformats.org/officeDocument/2006/customXml" ds:itemID="{2948F391-0F1A-40AE-AC0E-49C3716043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5C918-4824-433F-A0B6-EFA80DD8A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96cb7-362d-40f5-9768-de0253afe414"/>
    <ds:schemaRef ds:uri="774a9064-f29c-480e-b26b-8583f6846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Vos données</vt:lpstr>
      <vt:lpstr>Calculs intermédiaires</vt:lpstr>
      <vt:lpstr>Histogramme &amp; BAM</vt:lpstr>
      <vt:lpstr>Cp - Cpk - 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valentin.pesselier@pulsa-conseil.fr</dc:creator>
  <cp:lastModifiedBy>Valentin Pesselier</cp:lastModifiedBy>
  <dcterms:created xsi:type="dcterms:W3CDTF">2022-05-23T14:07:50Z</dcterms:created>
  <dcterms:modified xsi:type="dcterms:W3CDTF">2024-03-08T15:04:15Z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0x0101007C6BFAD211FB4B4CA56B4BB8F3695762</vt:lpwstr>
  </property>
  <property fmtid="{D5CDD505-2E9C-101B-9397-08002B2CF9AE}" pid="3" name="MediaServiceImageTags">
    <vt:lpwstr/>
  </property>
  <property fmtid="{D5CDD505-2E9C-101B-9397-08002B2CF9AE}" pid="4" name="Order">
    <vt:r8>52700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