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</workbook>
</file>

<file path=xl/sharedStrings.xml><?xml version="1.0" encoding="utf-8"?>
<sst xmlns="http://schemas.openxmlformats.org/spreadsheetml/2006/main" count="39" uniqueCount="36">
  <si>
    <t>ÉTUDE D'UN PROJET EN SOCIÉTÉ</t>
  </si>
  <si>
    <t>Prix d'achat</t>
  </si>
  <si>
    <t xml:space="preserve">Surface </t>
  </si>
  <si>
    <t xml:space="preserve">ETUDE SIMPLIFIÉE PROJET D'ACHAT-REVENTE </t>
  </si>
  <si>
    <t>Dépenses (montants HT)</t>
  </si>
  <si>
    <t xml:space="preserve">Recettes </t>
  </si>
  <si>
    <t>Recette vente</t>
  </si>
  <si>
    <t>Frais de notaire</t>
  </si>
  <si>
    <t xml:space="preserve">Marge brute </t>
  </si>
  <si>
    <t>Prix total</t>
  </si>
  <si>
    <t>Prix de revient total à déduire</t>
  </si>
  <si>
    <t>TVA à déduire</t>
  </si>
  <si>
    <t>Frais</t>
  </si>
  <si>
    <t>Bilan de l'opération</t>
  </si>
  <si>
    <t>Frais de copropriété</t>
  </si>
  <si>
    <t>Marge brute totale avant IS</t>
  </si>
  <si>
    <t xml:space="preserve">Frais d'agence </t>
  </si>
  <si>
    <t xml:space="preserve"> </t>
  </si>
  <si>
    <t>Travaux de rénovation</t>
  </si>
  <si>
    <t>Pourcentage de marge</t>
  </si>
  <si>
    <t xml:space="preserve">Prix de revient </t>
  </si>
  <si>
    <t>Frais bancaires</t>
  </si>
  <si>
    <t>Pourcentage d'apport</t>
  </si>
  <si>
    <t>IS réduit (15%)</t>
  </si>
  <si>
    <t>Montant à financer avec les intérêts</t>
  </si>
  <si>
    <t>IS fort (25%)</t>
  </si>
  <si>
    <t>Frais de dossier 0,5 - 1%</t>
  </si>
  <si>
    <t>Fixe</t>
  </si>
  <si>
    <t>Total IS</t>
  </si>
  <si>
    <t>Frais de gestion annuelle 0,5 - 1%</t>
  </si>
  <si>
    <t>Frais de garantie 1,5%</t>
  </si>
  <si>
    <t>Marge nette après IS</t>
  </si>
  <si>
    <t>Intérêts réels du projet</t>
  </si>
  <si>
    <t>Intérêts calculés sur 24 mois avec Euribor 12 mois</t>
  </si>
  <si>
    <t>Montant total des frais bancaires</t>
  </si>
  <si>
    <t xml:space="preserve">Montant total avec intégration des intérêts sur 24 mois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</si>
</sst>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\ [$€-1]"/>
    <numFmt numFmtId="165" formatCode="#,##0.00\ &quot;€&quot;"/>
    <numFmt numFmtId="166" formatCode="_(* #,##0.00_)\ [$€-1]_);\(#,##0.00\)\ [$€-1]_);_(* &quot;-&quot;??_)\ [$€-1]_);_(@"/>
    <numFmt numFmtId="167" formatCode="0.0"/>
    <numFmt numFmtId="168" formatCode="#,##0.00\ [$€-1]"/>
  </numFmts>
  <fonts count="17">
    <font>
      <sz val="12.0"/>
      <color theme="1"/>
      <name val="Calibri"/>
      <scheme val="minor"/>
    </font>
    <font>
      <sz val="12.0"/>
      <color theme="1"/>
      <name val="Calibri"/>
    </font>
    <font>
      <b/>
      <sz val="22.0"/>
      <color theme="1"/>
      <name val="Montserrat"/>
    </font>
    <font>
      <color theme="1"/>
      <name val="Montserrat"/>
    </font>
    <font>
      <sz val="12.0"/>
      <color theme="1"/>
      <name val="Montserrat"/>
    </font>
    <font>
      <b/>
      <sz val="12.0"/>
      <color theme="1"/>
      <name val="Montserrat"/>
    </font>
    <font>
      <b/>
      <color theme="1"/>
      <name val="Montserrat"/>
    </font>
    <font>
      <color theme="1"/>
      <name val="Calibri"/>
      <scheme val="minor"/>
    </font>
    <font>
      <b/>
      <sz val="12.0"/>
      <color rgb="FF000000"/>
      <name val="Montserrat"/>
    </font>
    <font/>
    <font>
      <b/>
      <u/>
      <sz val="10.0"/>
      <color rgb="FF000000"/>
      <name val="Montserrat"/>
    </font>
    <font>
      <sz val="10.0"/>
      <color rgb="FF000000"/>
      <name val="Montserrat"/>
    </font>
    <font>
      <b/>
      <sz val="10.0"/>
      <color rgb="FF000000"/>
      <name val="Montserrat"/>
    </font>
    <font>
      <sz val="10.0"/>
      <color theme="1"/>
      <name val="Montserrat"/>
    </font>
    <font>
      <b/>
      <u/>
      <sz val="10.0"/>
      <color rgb="FF000000"/>
      <name val="Montserrat"/>
    </font>
    <font>
      <b/>
      <sz val="10.0"/>
      <color theme="1"/>
      <name val="Montserrat"/>
    </font>
    <font>
      <b/>
      <sz val="14.0"/>
      <color theme="1"/>
      <name val="Montserrat"/>
    </font>
  </fonts>
  <fills count="16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E69138"/>
        <bgColor rgb="FFE69138"/>
      </patternFill>
    </fill>
    <fill>
      <patternFill patternType="solid">
        <fgColor rgb="FF3D85C6"/>
        <bgColor rgb="FF3D85C6"/>
      </patternFill>
    </fill>
    <fill>
      <patternFill patternType="solid">
        <fgColor rgb="FFFFD966"/>
        <bgColor rgb="FFFFD966"/>
      </patternFill>
    </fill>
    <fill>
      <patternFill patternType="solid">
        <fgColor rgb="FF45818E"/>
        <bgColor rgb="FF45818E"/>
      </patternFill>
    </fill>
    <fill>
      <patternFill patternType="solid">
        <fgColor theme="8"/>
        <bgColor theme="8"/>
      </patternFill>
    </fill>
    <fill>
      <patternFill patternType="solid">
        <fgColor rgb="FF38761D"/>
        <bgColor rgb="FF38761D"/>
      </patternFill>
    </fill>
    <fill>
      <patternFill patternType="solid">
        <fgColor rgb="FFFF9900"/>
        <bgColor rgb="FFFF9900"/>
      </patternFill>
    </fill>
  </fills>
  <borders count="3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right/>
      <top style="thick">
        <color rgb="FF000000"/>
      </top>
      <bottom/>
    </border>
    <border>
      <left style="medium">
        <color rgb="FF000000"/>
      </left>
      <right style="medium">
        <color rgb="FF000000"/>
      </right>
      <top style="thick">
        <color rgb="FF000000"/>
      </top>
      <bottom/>
    </border>
    <border>
      <top style="thick">
        <color rgb="FF000000"/>
      </top>
    </border>
    <border>
      <left style="medium">
        <color rgb="FF000000"/>
      </left>
      <right style="thick">
        <color rgb="FF000000"/>
      </right>
      <top style="thick">
        <color rgb="FF000000"/>
      </top>
      <bottom/>
    </border>
    <border>
      <left style="thick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ck">
        <color rgb="FF000000"/>
      </right>
      <top/>
      <bottom/>
    </border>
    <border>
      <left style="thick">
        <color rgb="FF000000"/>
      </left>
      <right/>
      <top/>
    </border>
    <border>
      <left style="medium">
        <color rgb="FF000000"/>
      </left>
      <right style="thick">
        <color rgb="FF000000"/>
      </right>
      <top/>
    </border>
    <border>
      <left style="thick">
        <color rgb="FF000000"/>
      </left>
      <right/>
    </border>
    <border>
      <left style="medium">
        <color rgb="FF000000"/>
      </left>
      <right style="thick">
        <color rgb="FF000000"/>
      </right>
    </border>
    <border>
      <left style="thick">
        <color rgb="FF000000"/>
      </left>
    </border>
    <border>
      <left style="medium">
        <color rgb="FF000000"/>
      </left>
      <right style="medium">
        <color rgb="FF000000"/>
      </right>
      <top/>
    </border>
    <border>
      <left style="thick">
        <color rgb="FF000000"/>
      </left>
      <top/>
      <bottom style="thick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right style="thick">
        <color rgb="FF000000"/>
      </right>
    </border>
    <border>
      <left style="thick">
        <color rgb="FF000000"/>
      </left>
      <top style="thin">
        <color theme="1"/>
      </top>
    </border>
    <border>
      <left style="medium">
        <color rgb="FF000000"/>
      </left>
      <right style="medium">
        <color rgb="FF000000"/>
      </right>
    </border>
    <border>
      <right style="thick">
        <color rgb="FF000000"/>
      </right>
      <top style="thin">
        <color theme="1"/>
      </top>
    </border>
    <border>
      <left style="thick">
        <color rgb="FF000000"/>
      </left>
      <right/>
      <top/>
      <bottom style="thick">
        <color rgb="FF000000"/>
      </bottom>
    </border>
    <border>
      <left style="medium">
        <color rgb="FF000000"/>
      </left>
      <right style="thick">
        <color rgb="FF000000"/>
      </right>
      <top/>
      <bottom style="thick">
        <color rgb="FF000000"/>
      </bottom>
    </border>
    <border>
      <left style="thick">
        <color rgb="FF000000"/>
      </left>
      <bottom style="thin">
        <color theme="1"/>
      </bottom>
    </border>
    <border>
      <left style="thick">
        <color rgb="FF000000"/>
      </left>
      <bottom style="thick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vertical="center"/>
    </xf>
    <xf borderId="0" fillId="0" fontId="3" numFmtId="0" xfId="0" applyFont="1"/>
    <xf borderId="0" fillId="0" fontId="3" numFmtId="164" xfId="0" applyAlignment="1" applyFont="1" applyNumberFormat="1">
      <alignment readingOrder="0"/>
    </xf>
    <xf borderId="1" fillId="0" fontId="4" numFmtId="0" xfId="0" applyBorder="1" applyFont="1"/>
    <xf borderId="2" fillId="2" fontId="5" numFmtId="165" xfId="0" applyAlignment="1" applyBorder="1" applyFill="1" applyFont="1" applyNumberFormat="1">
      <alignment readingOrder="0"/>
    </xf>
    <xf borderId="0" fillId="0" fontId="3" numFmtId="1" xfId="0" applyFont="1" applyNumberFormat="1"/>
    <xf borderId="0" fillId="0" fontId="3" numFmtId="0" xfId="0" applyAlignment="1" applyFont="1">
      <alignment readingOrder="0"/>
    </xf>
    <xf borderId="3" fillId="0" fontId="6" numFmtId="0" xfId="0" applyAlignment="1" applyBorder="1" applyFont="1">
      <alignment readingOrder="0"/>
    </xf>
    <xf borderId="3" fillId="0" fontId="6" numFmtId="0" xfId="0" applyAlignment="1" applyBorder="1" applyFont="1">
      <alignment horizontal="center" readingOrder="0"/>
    </xf>
    <xf borderId="0" fillId="0" fontId="7" numFmtId="1" xfId="0" applyFont="1" applyNumberFormat="1"/>
    <xf borderId="4" fillId="3" fontId="8" numFmtId="0" xfId="0" applyAlignment="1" applyBorder="1" applyFill="1" applyFont="1">
      <alignment horizontal="center" readingOrder="0" vertical="center"/>
    </xf>
    <xf borderId="5" fillId="0" fontId="9" numFmtId="0" xfId="0" applyBorder="1" applyFont="1"/>
    <xf borderId="6" fillId="0" fontId="9" numFmtId="0" xfId="0" applyBorder="1" applyFont="1"/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10" fillId="4" fontId="10" numFmtId="0" xfId="0" applyBorder="1" applyFill="1" applyFont="1"/>
    <xf borderId="11" fillId="3" fontId="11" numFmtId="0" xfId="0" applyBorder="1" applyFont="1"/>
    <xf borderId="12" fillId="0" fontId="4" numFmtId="0" xfId="0" applyBorder="1" applyFont="1"/>
    <xf borderId="13" fillId="3" fontId="11" numFmtId="0" xfId="0" applyBorder="1" applyFont="1"/>
    <xf borderId="14" fillId="4" fontId="11" numFmtId="0" xfId="0" applyAlignment="1" applyBorder="1" applyFont="1">
      <alignment readingOrder="0"/>
    </xf>
    <xf borderId="15" fillId="5" fontId="12" numFmtId="166" xfId="0" applyAlignment="1" applyBorder="1" applyFill="1" applyFont="1" applyNumberFormat="1">
      <alignment horizontal="center" readingOrder="0"/>
    </xf>
    <xf borderId="0" fillId="0" fontId="3" numFmtId="0" xfId="0" applyFont="1"/>
    <xf borderId="14" fillId="4" fontId="11" numFmtId="0" xfId="0" applyBorder="1" applyFont="1"/>
    <xf borderId="16" fillId="6" fontId="12" numFmtId="165" xfId="0" applyAlignment="1" applyBorder="1" applyFill="1" applyFont="1" applyNumberFormat="1">
      <alignment horizontal="center" readingOrder="0"/>
    </xf>
    <xf borderId="15" fillId="7" fontId="11" numFmtId="166" xfId="0" applyAlignment="1" applyBorder="1" applyFill="1" applyFont="1" applyNumberFormat="1">
      <alignment horizontal="center" readingOrder="0"/>
    </xf>
    <xf borderId="14" fillId="4" fontId="13" numFmtId="0" xfId="0" applyBorder="1" applyFont="1"/>
    <xf borderId="16" fillId="3" fontId="13" numFmtId="165" xfId="0" applyAlignment="1" applyBorder="1" applyFont="1" applyNumberFormat="1">
      <alignment horizontal="center"/>
    </xf>
    <xf borderId="14" fillId="4" fontId="14" numFmtId="0" xfId="0" applyBorder="1" applyFont="1"/>
    <xf borderId="15" fillId="8" fontId="12" numFmtId="166" xfId="0" applyAlignment="1" applyBorder="1" applyFill="1" applyFont="1" applyNumberFormat="1">
      <alignment horizontal="center"/>
    </xf>
    <xf borderId="0" fillId="0" fontId="3" numFmtId="167" xfId="0" applyFont="1" applyNumberFormat="1"/>
    <xf borderId="16" fillId="9" fontId="12" numFmtId="165" xfId="0" applyAlignment="1" applyBorder="1" applyFill="1" applyFont="1" applyNumberFormat="1">
      <alignment horizontal="center"/>
    </xf>
    <xf borderId="15" fillId="3" fontId="11" numFmtId="166" xfId="0" applyAlignment="1" applyBorder="1" applyFont="1" applyNumberFormat="1">
      <alignment horizontal="center"/>
    </xf>
    <xf borderId="14" fillId="4" fontId="11" numFmtId="0" xfId="0" applyAlignment="1" applyBorder="1" applyFont="1">
      <alignment readingOrder="0"/>
    </xf>
    <xf borderId="16" fillId="3" fontId="11" numFmtId="165" xfId="0" applyAlignment="1" applyBorder="1" applyFont="1" applyNumberFormat="1">
      <alignment horizontal="center" readingOrder="0"/>
    </xf>
    <xf borderId="16" fillId="3" fontId="11" numFmtId="165" xfId="0" applyAlignment="1" applyBorder="1" applyFont="1" applyNumberFormat="1">
      <alignment horizontal="center"/>
    </xf>
    <xf borderId="15" fillId="8" fontId="11" numFmtId="166" xfId="0" applyAlignment="1" applyBorder="1" applyFont="1" applyNumberFormat="1">
      <alignment horizontal="center"/>
    </xf>
    <xf borderId="17" fillId="10" fontId="5" numFmtId="0" xfId="0" applyAlignment="1" applyBorder="1" applyFill="1" applyFont="1">
      <alignment horizontal="center"/>
    </xf>
    <xf borderId="18" fillId="10" fontId="15" numFmtId="165" xfId="0" applyAlignment="1" applyBorder="1" applyFont="1" applyNumberFormat="1">
      <alignment horizontal="center"/>
    </xf>
    <xf borderId="0" fillId="0" fontId="1" numFmtId="165" xfId="0" applyAlignment="1" applyFont="1" applyNumberFormat="1">
      <alignment horizontal="right"/>
    </xf>
    <xf borderId="15" fillId="8" fontId="11" numFmtId="166" xfId="0" applyAlignment="1" applyBorder="1" applyFont="1" applyNumberFormat="1">
      <alignment horizontal="center" readingOrder="0"/>
    </xf>
    <xf borderId="0" fillId="0" fontId="4" numFmtId="166" xfId="0" applyFont="1" applyNumberFormat="1"/>
    <xf borderId="19" fillId="0" fontId="9" numFmtId="0" xfId="0" applyBorder="1" applyFont="1"/>
    <xf borderId="20" fillId="0" fontId="9" numFmtId="0" xfId="0" applyBorder="1" applyFont="1"/>
    <xf borderId="21" fillId="4" fontId="4" numFmtId="0" xfId="0" applyBorder="1" applyFont="1"/>
    <xf borderId="20" fillId="4" fontId="13" numFmtId="165" xfId="0" applyAlignment="1" applyBorder="1" applyFont="1" applyNumberFormat="1">
      <alignment horizontal="center"/>
    </xf>
    <xf borderId="0" fillId="0" fontId="1" numFmtId="0" xfId="0" applyAlignment="1" applyFont="1">
      <alignment horizontal="right"/>
    </xf>
    <xf borderId="18" fillId="10" fontId="15" numFmtId="10" xfId="0" applyAlignment="1" applyBorder="1" applyFont="1" applyNumberFormat="1">
      <alignment horizontal="center"/>
    </xf>
    <xf borderId="15" fillId="11" fontId="12" numFmtId="166" xfId="0" applyAlignment="1" applyBorder="1" applyFill="1" applyFont="1" applyNumberFormat="1">
      <alignment horizontal="center" readingOrder="0"/>
    </xf>
    <xf borderId="20" fillId="4" fontId="13" numFmtId="10" xfId="0" applyAlignment="1" applyBorder="1" applyFont="1" applyNumberFormat="1">
      <alignment horizontal="center"/>
    </xf>
    <xf borderId="15" fillId="11" fontId="11" numFmtId="165" xfId="0" applyAlignment="1" applyBorder="1" applyFont="1" applyNumberFormat="1">
      <alignment horizontal="center" readingOrder="0"/>
    </xf>
    <xf borderId="14" fillId="10" fontId="5" numFmtId="0" xfId="0" applyAlignment="1" applyBorder="1" applyFont="1">
      <alignment horizontal="center"/>
    </xf>
    <xf borderId="18" fillId="10" fontId="15" numFmtId="165" xfId="0" applyAlignment="1" applyBorder="1" applyFont="1" applyNumberFormat="1">
      <alignment horizontal="center" readingOrder="0"/>
    </xf>
    <xf borderId="17" fillId="4" fontId="11" numFmtId="0" xfId="0" applyBorder="1" applyFont="1"/>
    <xf borderId="22" fillId="11" fontId="11" numFmtId="165" xfId="0" applyAlignment="1" applyBorder="1" applyFont="1" applyNumberFormat="1">
      <alignment horizontal="center" readingOrder="0"/>
    </xf>
    <xf borderId="0" fillId="0" fontId="4" numFmtId="0" xfId="0" applyFont="1"/>
    <xf borderId="17" fillId="10" fontId="5" numFmtId="9" xfId="0" applyAlignment="1" applyBorder="1" applyFont="1" applyNumberFormat="1">
      <alignment horizontal="center" readingOrder="0"/>
    </xf>
    <xf borderId="0" fillId="0" fontId="1" numFmtId="165" xfId="0" applyAlignment="1" applyFont="1" applyNumberFormat="1">
      <alignment horizontal="right" readingOrder="0"/>
    </xf>
    <xf borderId="23" fillId="4" fontId="11" numFmtId="0" xfId="0" applyBorder="1" applyFont="1"/>
    <xf borderId="24" fillId="11" fontId="11" numFmtId="165" xfId="0" applyAlignment="1" applyBorder="1" applyFont="1" applyNumberFormat="1">
      <alignment horizontal="center" readingOrder="0"/>
    </xf>
    <xf borderId="21" fillId="10" fontId="5" numFmtId="9" xfId="0" applyAlignment="1" applyBorder="1" applyFont="1" applyNumberFormat="1">
      <alignment horizontal="center"/>
    </xf>
    <xf borderId="20" fillId="10" fontId="15" numFmtId="165" xfId="0" applyAlignment="1" applyBorder="1" applyFont="1" applyNumberFormat="1">
      <alignment horizontal="center"/>
    </xf>
    <xf borderId="0" fillId="0" fontId="13" numFmtId="0" xfId="0" applyAlignment="1" applyFont="1">
      <alignment horizontal="center"/>
    </xf>
    <xf borderId="21" fillId="4" fontId="3" numFmtId="0" xfId="0" applyBorder="1" applyFont="1"/>
    <xf borderId="20" fillId="0" fontId="3" numFmtId="0" xfId="0" applyBorder="1" applyFont="1"/>
    <xf borderId="25" fillId="4" fontId="16" numFmtId="0" xfId="0" applyBorder="1" applyFont="1"/>
    <xf borderId="26" fillId="0" fontId="13" numFmtId="0" xfId="0" applyAlignment="1" applyBorder="1" applyFont="1">
      <alignment horizontal="center"/>
    </xf>
    <xf borderId="27" fillId="0" fontId="4" numFmtId="0" xfId="0" applyBorder="1" applyFont="1"/>
    <xf borderId="14" fillId="4" fontId="4" numFmtId="0" xfId="0" applyBorder="1" applyFont="1"/>
    <xf borderId="28" fillId="4" fontId="4" numFmtId="0" xfId="0" applyBorder="1" applyFont="1"/>
    <xf borderId="29" fillId="12" fontId="13" numFmtId="165" xfId="0" applyAlignment="1" applyBorder="1" applyFill="1" applyFont="1" applyNumberFormat="1">
      <alignment horizontal="center"/>
    </xf>
    <xf borderId="30" fillId="0" fontId="4" numFmtId="0" xfId="0" applyBorder="1" applyFont="1"/>
    <xf borderId="0" fillId="0" fontId="1" numFmtId="165" xfId="0" applyFont="1" applyNumberFormat="1"/>
    <xf borderId="29" fillId="0" fontId="13" numFmtId="165" xfId="0" applyAlignment="1" applyBorder="1" applyFont="1" applyNumberFormat="1">
      <alignment horizontal="center"/>
    </xf>
    <xf borderId="27" fillId="0" fontId="4" numFmtId="0" xfId="0" applyAlignment="1" applyBorder="1" applyFont="1">
      <alignment horizontal="center"/>
    </xf>
    <xf borderId="16" fillId="13" fontId="15" numFmtId="165" xfId="0" applyAlignment="1" applyBorder="1" applyFill="1" applyFont="1" applyNumberFormat="1">
      <alignment horizontal="center"/>
    </xf>
    <xf borderId="27" fillId="0" fontId="4" numFmtId="0" xfId="0" applyAlignment="1" applyBorder="1" applyFont="1">
      <alignment horizontal="center" readingOrder="0"/>
    </xf>
    <xf borderId="16" fillId="3" fontId="13" numFmtId="10" xfId="0" applyAlignment="1" applyBorder="1" applyFont="1" applyNumberFormat="1">
      <alignment horizontal="center"/>
    </xf>
    <xf borderId="16" fillId="14" fontId="15" numFmtId="165" xfId="0" applyAlignment="1" applyBorder="1" applyFill="1" applyFont="1" applyNumberFormat="1">
      <alignment horizontal="center"/>
    </xf>
    <xf borderId="31" fillId="4" fontId="4" numFmtId="0" xfId="0" applyBorder="1" applyFont="1"/>
    <xf borderId="32" fillId="14" fontId="15" numFmtId="10" xfId="0" applyAlignment="1" applyBorder="1" applyFont="1" applyNumberFormat="1">
      <alignment horizontal="center"/>
    </xf>
    <xf borderId="27" fillId="0" fontId="4" numFmtId="10" xfId="0" applyAlignment="1" applyBorder="1" applyFont="1" applyNumberFormat="1">
      <alignment horizontal="center" readingOrder="0"/>
    </xf>
    <xf borderId="0" fillId="0" fontId="4" numFmtId="165" xfId="0" applyFont="1" applyNumberFormat="1"/>
    <xf borderId="33" fillId="4" fontId="5" numFmtId="0" xfId="0" applyBorder="1" applyFont="1"/>
    <xf borderId="15" fillId="15" fontId="13" numFmtId="165" xfId="0" applyAlignment="1" applyBorder="1" applyFill="1" applyFont="1" applyNumberFormat="1">
      <alignment horizontal="center"/>
    </xf>
    <xf borderId="34" fillId="4" fontId="4" numFmtId="0" xfId="0" applyBorder="1" applyFont="1"/>
    <xf borderId="35" fillId="0" fontId="13" numFmtId="165" xfId="0" applyAlignment="1" applyBorder="1" applyFont="1" applyNumberFormat="1">
      <alignment horizontal="center"/>
    </xf>
    <xf borderId="36" fillId="0" fontId="4" numFmtId="0" xfId="0" applyBorder="1" applyFont="1"/>
    <xf borderId="0" fillId="0" fontId="7" numFmtId="168" xfId="0" applyFont="1" applyNumberFormat="1"/>
    <xf borderId="0" fillId="0" fontId="7" numFmtId="168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1114425" cy="2857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44"/>
    <col customWidth="1" min="2" max="2" width="61.22"/>
    <col customWidth="1" min="3" max="3" width="13.0"/>
    <col customWidth="1" min="4" max="4" width="10.44"/>
    <col customWidth="1" min="5" max="5" width="26.67"/>
    <col customWidth="1" min="6" max="6" width="12.67"/>
    <col customWidth="1" min="7" max="7" width="14.56"/>
    <col customWidth="1" min="8" max="8" width="10.44"/>
    <col customWidth="1" min="9" max="9" width="14.78"/>
    <col customWidth="1" min="10" max="10" width="11.44"/>
    <col customWidth="1" min="11" max="11" width="10.44"/>
    <col customWidth="1" min="12" max="12" width="23.11"/>
    <col customWidth="1" min="13" max="13" width="12.67"/>
    <col customWidth="1" min="14" max="14" width="11.67"/>
    <col customWidth="1" min="15" max="26" width="10.44"/>
  </cols>
  <sheetData>
    <row r="1" ht="101.25" customHeight="1">
      <c r="A1" s="1"/>
      <c r="B1" s="2" t="s">
        <v>0</v>
      </c>
      <c r="C1" s="3"/>
    </row>
    <row r="2" ht="15.75" customHeight="1">
      <c r="B2" s="3"/>
      <c r="C2" s="3"/>
      <c r="F2" s="1"/>
    </row>
    <row r="3" ht="15.75" customHeight="1">
      <c r="B3" s="3"/>
      <c r="C3" s="4"/>
    </row>
    <row r="4" ht="15.75" customHeight="1">
      <c r="B4" s="5" t="s">
        <v>1</v>
      </c>
      <c r="C4" s="6">
        <v>140000.0</v>
      </c>
      <c r="D4" s="7"/>
      <c r="E4" s="3"/>
    </row>
    <row r="5" ht="15.75" customHeight="1">
      <c r="C5" s="8"/>
      <c r="D5" s="9" t="s">
        <v>2</v>
      </c>
      <c r="E5" s="10">
        <v>100.0</v>
      </c>
      <c r="J5" s="11"/>
    </row>
    <row r="6" ht="15.75" customHeight="1">
      <c r="B6" s="1"/>
    </row>
    <row r="7" ht="15.75" customHeight="1">
      <c r="B7" s="12" t="s">
        <v>3</v>
      </c>
      <c r="C7" s="13"/>
      <c r="D7" s="13"/>
      <c r="E7" s="13"/>
      <c r="F7" s="14"/>
    </row>
    <row r="8" ht="15.75" customHeight="1">
      <c r="B8" s="15"/>
      <c r="C8" s="16"/>
      <c r="D8" s="16"/>
      <c r="E8" s="16"/>
      <c r="F8" s="17"/>
      <c r="G8" s="1"/>
    </row>
    <row r="9" ht="15.75" customHeight="1">
      <c r="B9" s="18" t="s">
        <v>4</v>
      </c>
      <c r="C9" s="19"/>
      <c r="D9" s="20"/>
      <c r="E9" s="18" t="s">
        <v>5</v>
      </c>
      <c r="F9" s="21"/>
    </row>
    <row r="10" ht="15.75" customHeight="1">
      <c r="B10" s="22" t="s">
        <v>1</v>
      </c>
      <c r="C10" s="23">
        <f>C4</f>
        <v>140000</v>
      </c>
      <c r="D10" s="24"/>
      <c r="E10" s="25" t="s">
        <v>6</v>
      </c>
      <c r="F10" s="26">
        <v>220000.0</v>
      </c>
      <c r="G10" s="11"/>
    </row>
    <row r="11" ht="15.75" customHeight="1">
      <c r="B11" s="22" t="s">
        <v>7</v>
      </c>
      <c r="C11" s="27">
        <f>C10*0.025</f>
        <v>3500</v>
      </c>
      <c r="D11" s="24"/>
      <c r="E11" s="28" t="s">
        <v>8</v>
      </c>
      <c r="F11" s="29">
        <f>F10-C10*1.025</f>
        <v>76500</v>
      </c>
    </row>
    <row r="12" ht="15.75" customHeight="1">
      <c r="B12" s="30" t="s">
        <v>9</v>
      </c>
      <c r="C12" s="31">
        <f>C10+C11</f>
        <v>143500</v>
      </c>
      <c r="D12" s="32">
        <f>C12/E5</f>
        <v>1435</v>
      </c>
      <c r="E12" s="25" t="s">
        <v>10</v>
      </c>
      <c r="F12" s="33">
        <f>C20+C21+C22+C23</f>
        <v>192827.5</v>
      </c>
    </row>
    <row r="13" ht="15.75" customHeight="1">
      <c r="B13" s="30"/>
      <c r="C13" s="34"/>
      <c r="D13" s="24"/>
      <c r="E13" s="35" t="s">
        <v>11</v>
      </c>
      <c r="F13" s="36"/>
    </row>
    <row r="14" ht="15.75" customHeight="1">
      <c r="B14" s="30" t="s">
        <v>12</v>
      </c>
      <c r="C14" s="34"/>
      <c r="D14" s="24"/>
      <c r="E14" s="30" t="s">
        <v>13</v>
      </c>
      <c r="F14" s="37"/>
    </row>
    <row r="15" ht="15.75" customHeight="1">
      <c r="B15" s="25" t="s">
        <v>14</v>
      </c>
      <c r="C15" s="38">
        <v>0.0</v>
      </c>
      <c r="D15" s="24"/>
      <c r="E15" s="39" t="s">
        <v>15</v>
      </c>
      <c r="F15" s="40">
        <f>F10-F12-F1</f>
        <v>27172.5</v>
      </c>
      <c r="G15" s="41"/>
    </row>
    <row r="16" ht="15.75" customHeight="1">
      <c r="B16" s="25" t="s">
        <v>16</v>
      </c>
      <c r="C16" s="42">
        <v>0.0</v>
      </c>
      <c r="D16" s="43"/>
      <c r="E16" s="44"/>
      <c r="F16" s="45"/>
      <c r="G16" s="41"/>
    </row>
    <row r="17" ht="15.75" customHeight="1">
      <c r="B17" s="22" t="s">
        <v>17</v>
      </c>
      <c r="C17" s="38">
        <v>0.0</v>
      </c>
      <c r="D17" s="24"/>
      <c r="E17" s="46"/>
      <c r="F17" s="47"/>
      <c r="G17" s="48"/>
    </row>
    <row r="18" ht="15.75" customHeight="1">
      <c r="B18" s="25" t="s">
        <v>18</v>
      </c>
      <c r="C18" s="42">
        <v>40000.0</v>
      </c>
      <c r="D18" s="7"/>
      <c r="E18" s="39" t="s">
        <v>19</v>
      </c>
      <c r="F18" s="49">
        <f>F15/F12</f>
        <v>0.1409161038</v>
      </c>
      <c r="G18" s="48"/>
    </row>
    <row r="19" ht="15.75" customHeight="1">
      <c r="B19" s="30"/>
      <c r="C19" s="34"/>
      <c r="D19" s="24"/>
      <c r="E19" s="44"/>
      <c r="F19" s="45"/>
      <c r="G19" s="48"/>
    </row>
    <row r="20" ht="15.75" customHeight="1">
      <c r="B20" s="25" t="s">
        <v>20</v>
      </c>
      <c r="C20" s="50">
        <f>SUM(C12:C18)</f>
        <v>183500</v>
      </c>
      <c r="D20" s="32">
        <f>C20/E5</f>
        <v>1835</v>
      </c>
      <c r="E20" s="46"/>
      <c r="F20" s="51"/>
      <c r="G20" s="48"/>
    </row>
    <row r="21" ht="15.75" customHeight="1">
      <c r="B21" s="25" t="s">
        <v>21</v>
      </c>
      <c r="C21" s="52">
        <f>C32</f>
        <v>9327.5</v>
      </c>
      <c r="D21" s="24"/>
      <c r="E21" s="53" t="s">
        <v>22</v>
      </c>
      <c r="F21" s="54">
        <v>40000.0</v>
      </c>
      <c r="G21" s="48"/>
    </row>
    <row r="22" ht="15.75" customHeight="1">
      <c r="B22" s="55"/>
      <c r="C22" s="56"/>
      <c r="D22" s="57"/>
      <c r="E22" s="58">
        <v>0.3</v>
      </c>
      <c r="F22" s="45"/>
      <c r="G22" s="59"/>
    </row>
    <row r="23" ht="15.75" customHeight="1">
      <c r="B23" s="60"/>
      <c r="C23" s="61"/>
      <c r="D23" s="57"/>
      <c r="E23" s="62"/>
      <c r="F23" s="63"/>
      <c r="G23" s="41"/>
    </row>
    <row r="24" ht="15.75" customHeight="1">
      <c r="B24" s="3"/>
      <c r="C24" s="64"/>
      <c r="D24" s="3"/>
      <c r="E24" s="65"/>
      <c r="F24" s="66"/>
    </row>
    <row r="25" ht="19.5" customHeight="1">
      <c r="B25" s="67" t="s">
        <v>21</v>
      </c>
      <c r="C25" s="68"/>
      <c r="D25" s="69"/>
      <c r="E25" s="70" t="s">
        <v>23</v>
      </c>
      <c r="F25" s="29">
        <f>IF(F15&lt;0,0,IF(F15&lt;42500,F15*0.15,6375))</f>
        <v>4075.875</v>
      </c>
      <c r="G25" s="48"/>
    </row>
    <row r="26" ht="15.75" customHeight="1">
      <c r="B26" s="71" t="s">
        <v>24</v>
      </c>
      <c r="C26" s="72">
        <f>C20-F21</f>
        <v>143500</v>
      </c>
      <c r="D26" s="73"/>
      <c r="E26" s="70" t="s">
        <v>25</v>
      </c>
      <c r="F26" s="29">
        <f>IF(F15-42500&lt;0,0,(F15-42500)*0.25)</f>
        <v>0</v>
      </c>
      <c r="G26" s="74"/>
    </row>
    <row r="27" ht="15.75" customHeight="1">
      <c r="B27" s="46" t="s">
        <v>26</v>
      </c>
      <c r="C27" s="75">
        <f>C26*0.01</f>
        <v>1435</v>
      </c>
      <c r="D27" s="76" t="s">
        <v>27</v>
      </c>
      <c r="E27" s="70" t="s">
        <v>28</v>
      </c>
      <c r="F27" s="77">
        <f>F25+F26</f>
        <v>4075.875</v>
      </c>
      <c r="G27" s="74"/>
    </row>
    <row r="28" ht="15.75" customHeight="1">
      <c r="B28" s="46" t="s">
        <v>29</v>
      </c>
      <c r="C28" s="75">
        <f>C26*0.01*(D28/12)</f>
        <v>717.5</v>
      </c>
      <c r="D28" s="78">
        <v>6.0</v>
      </c>
      <c r="E28" s="70"/>
      <c r="F28" s="79"/>
      <c r="G28" s="74"/>
      <c r="H28" s="74"/>
      <c r="O28" s="74"/>
    </row>
    <row r="29" ht="15.75" customHeight="1">
      <c r="B29" s="46" t="s">
        <v>30</v>
      </c>
      <c r="C29" s="75">
        <f>C26*0.015</f>
        <v>2152.5</v>
      </c>
      <c r="D29" s="76" t="s">
        <v>27</v>
      </c>
      <c r="E29" s="70" t="s">
        <v>31</v>
      </c>
      <c r="F29" s="80">
        <f>F15-F27</f>
        <v>23096.625</v>
      </c>
    </row>
    <row r="30" ht="15.75" customHeight="1">
      <c r="B30" s="46" t="s">
        <v>32</v>
      </c>
      <c r="C30" s="75">
        <f>(C31/24)*D30</f>
        <v>5022.5</v>
      </c>
      <c r="D30" s="78">
        <v>6.0</v>
      </c>
      <c r="E30" s="81"/>
      <c r="F30" s="82">
        <f>F29/F12</f>
        <v>0.1197786882</v>
      </c>
    </row>
    <row r="31" ht="15.75" customHeight="1">
      <c r="B31" s="46" t="s">
        <v>33</v>
      </c>
      <c r="C31" s="75">
        <f>C26*D31*2</f>
        <v>20090</v>
      </c>
      <c r="D31" s="83">
        <v>0.07</v>
      </c>
      <c r="E31" s="3"/>
      <c r="F31" s="84"/>
    </row>
    <row r="32" ht="15.75" customHeight="1">
      <c r="B32" s="85" t="s">
        <v>34</v>
      </c>
      <c r="C32" s="86">
        <f>SUM(C27:C30)</f>
        <v>9327.5</v>
      </c>
      <c r="D32" s="69"/>
      <c r="E32" s="3"/>
      <c r="F32" s="84"/>
    </row>
    <row r="33" ht="15.75" customHeight="1">
      <c r="B33" s="87" t="s">
        <v>35</v>
      </c>
      <c r="C33" s="88">
        <f>SUM(C27:C31)</f>
        <v>29417.5</v>
      </c>
      <c r="D33" s="89"/>
      <c r="E33" s="3"/>
      <c r="F33" s="84"/>
    </row>
    <row r="34" ht="15.75" customHeight="1">
      <c r="B34" s="3"/>
      <c r="C34" s="3"/>
      <c r="D34" s="3"/>
      <c r="E34" s="3"/>
      <c r="F34" s="84"/>
    </row>
    <row r="35" ht="15.75" customHeight="1">
      <c r="I35" s="90"/>
      <c r="J35" s="90"/>
    </row>
    <row r="36" ht="15.75" customHeight="1">
      <c r="I36" s="90"/>
      <c r="J36" s="90"/>
    </row>
    <row r="37" ht="15.75" customHeight="1">
      <c r="I37" s="90"/>
      <c r="J37" s="90"/>
    </row>
    <row r="38" ht="15.75" customHeight="1">
      <c r="I38" s="91"/>
      <c r="J38" s="91"/>
    </row>
    <row r="39" ht="15.75" customHeight="1">
      <c r="I39" s="90"/>
      <c r="J39" s="90"/>
    </row>
    <row r="40" ht="15.75" customHeight="1">
      <c r="I40" s="90"/>
      <c r="J40" s="90"/>
    </row>
    <row r="41" ht="15.75" customHeight="1">
      <c r="I41" s="90"/>
      <c r="J41" s="90"/>
    </row>
    <row r="42" ht="15.75" customHeight="1">
      <c r="I42" s="90"/>
      <c r="J42" s="90"/>
    </row>
    <row r="43" ht="15.75" customHeight="1">
      <c r="I43" s="90"/>
      <c r="J43" s="90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</sheetData>
  <mergeCells count="8">
    <mergeCell ref="H3:I3"/>
    <mergeCell ref="B7:F8"/>
    <mergeCell ref="E15:E16"/>
    <mergeCell ref="F15:F16"/>
    <mergeCell ref="E18:E19"/>
    <mergeCell ref="F18:F19"/>
    <mergeCell ref="F21:F22"/>
    <mergeCell ref="C1:F1"/>
  </mergeCells>
  <printOptions/>
  <pageMargins bottom="0.75" footer="0.0" header="0.0" left="0.7" right="0.7" top="0.75"/>
  <pageSetup orientation="landscape"/>
  <drawing r:id="rId1"/>
</worksheet>
</file>