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SAMUEL CARIBEP\Desktop\ANTIGRAVITY\PLANTILLA RESTAURANTE\"/>
    </mc:Choice>
  </mc:AlternateContent>
  <xr:revisionPtr revIDLastSave="0" documentId="8_{33934AE2-4C5A-4541-9FC4-47058363F978}" xr6:coauthVersionLast="47" xr6:coauthVersionMax="47" xr10:uidLastSave="{00000000-0000-0000-0000-000000000000}"/>
  <bookViews>
    <workbookView xWindow="-120" yWindow="-120" windowWidth="29040" windowHeight="15840" xr2:uid="{00000000-000D-0000-FFFF-FFFF00000000}"/>
  </bookViews>
  <sheets>
    <sheet name="Costeo y Dashboard" sheetId="1" r:id="rId1"/>
    <sheet name="Configuración" sheetId="2" r:id="rId2"/>
    <sheet name="Ayuda"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5" i="1" l="1"/>
  <c r="F195" i="1" s="1"/>
  <c r="E196" i="1"/>
  <c r="F196" i="1" s="1"/>
  <c r="F219" i="1"/>
  <c r="F216" i="1"/>
  <c r="E214" i="1"/>
  <c r="F214" i="1" s="1"/>
  <c r="E213" i="1"/>
  <c r="F213" i="1" s="1"/>
  <c r="E212" i="1"/>
  <c r="F212" i="1" s="1"/>
  <c r="E211" i="1"/>
  <c r="F211" i="1" s="1"/>
  <c r="E210" i="1"/>
  <c r="F210" i="1" s="1"/>
  <c r="E209" i="1"/>
  <c r="F209" i="1" s="1"/>
  <c r="E208" i="1"/>
  <c r="F208" i="1" s="1"/>
  <c r="E207" i="1"/>
  <c r="F207" i="1" s="1"/>
  <c r="E206" i="1"/>
  <c r="F206" i="1" s="1"/>
  <c r="E205" i="1"/>
  <c r="F205" i="1" s="1"/>
  <c r="E204" i="1"/>
  <c r="F204" i="1" s="1"/>
  <c r="E203" i="1"/>
  <c r="F203" i="1" s="1"/>
  <c r="E202" i="1"/>
  <c r="F202" i="1" s="1"/>
  <c r="E201" i="1"/>
  <c r="F201" i="1" s="1"/>
  <c r="E200" i="1"/>
  <c r="F200" i="1" s="1"/>
  <c r="E199" i="1"/>
  <c r="F199" i="1" s="1"/>
  <c r="E198" i="1"/>
  <c r="F198" i="1" s="1"/>
  <c r="E197" i="1"/>
  <c r="F197" i="1" s="1"/>
  <c r="F187" i="1"/>
  <c r="F184" i="1"/>
  <c r="E11" i="1" s="1"/>
  <c r="E182" i="1"/>
  <c r="F182" i="1" s="1"/>
  <c r="E181" i="1"/>
  <c r="F181" i="1" s="1"/>
  <c r="E180" i="1"/>
  <c r="F180" i="1" s="1"/>
  <c r="E179" i="1"/>
  <c r="F179" i="1" s="1"/>
  <c r="E178" i="1"/>
  <c r="F178" i="1" s="1"/>
  <c r="E177" i="1"/>
  <c r="F177" i="1" s="1"/>
  <c r="E176" i="1"/>
  <c r="F176" i="1" s="1"/>
  <c r="E175" i="1"/>
  <c r="F175" i="1" s="1"/>
  <c r="E174" i="1"/>
  <c r="F174" i="1" s="1"/>
  <c r="E173" i="1"/>
  <c r="F173" i="1" s="1"/>
  <c r="E172" i="1"/>
  <c r="F172" i="1" s="1"/>
  <c r="E171" i="1"/>
  <c r="F171" i="1" s="1"/>
  <c r="E170" i="1"/>
  <c r="F170" i="1" s="1"/>
  <c r="E169" i="1"/>
  <c r="F169" i="1" s="1"/>
  <c r="E168" i="1"/>
  <c r="F168" i="1" s="1"/>
  <c r="E167" i="1"/>
  <c r="F167" i="1" s="1"/>
  <c r="E166" i="1"/>
  <c r="F166" i="1" s="1"/>
  <c r="E165" i="1"/>
  <c r="F165" i="1" s="1"/>
  <c r="E164" i="1"/>
  <c r="F164" i="1" s="1"/>
  <c r="E163" i="1"/>
  <c r="F163" i="1" s="1"/>
  <c r="F155" i="1"/>
  <c r="F152" i="1"/>
  <c r="E10" i="1" s="1"/>
  <c r="E150" i="1"/>
  <c r="F150" i="1" s="1"/>
  <c r="E149" i="1"/>
  <c r="F149" i="1" s="1"/>
  <c r="E148" i="1"/>
  <c r="F148" i="1" s="1"/>
  <c r="E147" i="1"/>
  <c r="F147" i="1" s="1"/>
  <c r="E146" i="1"/>
  <c r="F146" i="1" s="1"/>
  <c r="E145" i="1"/>
  <c r="F145" i="1" s="1"/>
  <c r="E144" i="1"/>
  <c r="F144" i="1" s="1"/>
  <c r="E143" i="1"/>
  <c r="F143" i="1" s="1"/>
  <c r="E142" i="1"/>
  <c r="F142" i="1" s="1"/>
  <c r="E141" i="1"/>
  <c r="F141" i="1" s="1"/>
  <c r="E140" i="1"/>
  <c r="F140" i="1" s="1"/>
  <c r="E139" i="1"/>
  <c r="F139" i="1" s="1"/>
  <c r="E138" i="1"/>
  <c r="F138" i="1" s="1"/>
  <c r="E137" i="1"/>
  <c r="F137" i="1" s="1"/>
  <c r="F136" i="1"/>
  <c r="E136" i="1"/>
  <c r="E135" i="1"/>
  <c r="F135" i="1" s="1"/>
  <c r="E134" i="1"/>
  <c r="F134" i="1" s="1"/>
  <c r="E133" i="1"/>
  <c r="F133" i="1" s="1"/>
  <c r="E132" i="1"/>
  <c r="F132" i="1" s="1"/>
  <c r="E131" i="1"/>
  <c r="F131" i="1" s="1"/>
  <c r="F123" i="1"/>
  <c r="F120" i="1"/>
  <c r="E9" i="1" s="1"/>
  <c r="E118" i="1"/>
  <c r="F118" i="1" s="1"/>
  <c r="E117" i="1"/>
  <c r="F117" i="1" s="1"/>
  <c r="E116" i="1"/>
  <c r="F116" i="1" s="1"/>
  <c r="E115" i="1"/>
  <c r="F115" i="1" s="1"/>
  <c r="E114" i="1"/>
  <c r="F114" i="1" s="1"/>
  <c r="E113" i="1"/>
  <c r="F113" i="1" s="1"/>
  <c r="E112" i="1"/>
  <c r="F112" i="1" s="1"/>
  <c r="E111" i="1"/>
  <c r="F111" i="1" s="1"/>
  <c r="E110" i="1"/>
  <c r="F110" i="1" s="1"/>
  <c r="E109" i="1"/>
  <c r="F109" i="1" s="1"/>
  <c r="E108" i="1"/>
  <c r="F108" i="1" s="1"/>
  <c r="E107" i="1"/>
  <c r="F107" i="1" s="1"/>
  <c r="E106" i="1"/>
  <c r="F106" i="1" s="1"/>
  <c r="E105" i="1"/>
  <c r="F105" i="1" s="1"/>
  <c r="E104" i="1"/>
  <c r="F104" i="1" s="1"/>
  <c r="E103" i="1"/>
  <c r="F103" i="1" s="1"/>
  <c r="E102" i="1"/>
  <c r="F102" i="1" s="1"/>
  <c r="E101" i="1"/>
  <c r="F101" i="1" s="1"/>
  <c r="E100" i="1"/>
  <c r="F100" i="1" s="1"/>
  <c r="E99" i="1"/>
  <c r="F99" i="1" s="1"/>
  <c r="F91" i="1"/>
  <c r="F88" i="1"/>
  <c r="E8" i="1" s="1"/>
  <c r="E86" i="1"/>
  <c r="F86" i="1" s="1"/>
  <c r="E85" i="1"/>
  <c r="F85" i="1" s="1"/>
  <c r="E84" i="1"/>
  <c r="F84" i="1" s="1"/>
  <c r="E83" i="1"/>
  <c r="F83" i="1" s="1"/>
  <c r="E82" i="1"/>
  <c r="F82" i="1" s="1"/>
  <c r="E81" i="1"/>
  <c r="F81" i="1" s="1"/>
  <c r="E80" i="1"/>
  <c r="F80" i="1" s="1"/>
  <c r="E79" i="1"/>
  <c r="F79" i="1" s="1"/>
  <c r="E78" i="1"/>
  <c r="F78" i="1" s="1"/>
  <c r="E77" i="1"/>
  <c r="F77" i="1" s="1"/>
  <c r="E76" i="1"/>
  <c r="F76" i="1" s="1"/>
  <c r="E75" i="1"/>
  <c r="F75" i="1" s="1"/>
  <c r="E74" i="1"/>
  <c r="F74" i="1" s="1"/>
  <c r="E73" i="1"/>
  <c r="F73" i="1" s="1"/>
  <c r="E72" i="1"/>
  <c r="F72" i="1" s="1"/>
  <c r="E71" i="1"/>
  <c r="F71" i="1" s="1"/>
  <c r="E70" i="1"/>
  <c r="F70" i="1" s="1"/>
  <c r="E69" i="1"/>
  <c r="F69" i="1" s="1"/>
  <c r="E68" i="1"/>
  <c r="F68" i="1" s="1"/>
  <c r="E67" i="1"/>
  <c r="F67" i="1" s="1"/>
  <c r="F87" i="1" s="1"/>
  <c r="F59" i="1"/>
  <c r="F56" i="1"/>
  <c r="E7" i="1" s="1"/>
  <c r="E54" i="1"/>
  <c r="F54" i="1" s="1"/>
  <c r="E53" i="1"/>
  <c r="F53" i="1" s="1"/>
  <c r="E52" i="1"/>
  <c r="F52" i="1" s="1"/>
  <c r="E51" i="1"/>
  <c r="F51" i="1" s="1"/>
  <c r="E50" i="1"/>
  <c r="F50" i="1" s="1"/>
  <c r="E49" i="1"/>
  <c r="F49" i="1" s="1"/>
  <c r="E48" i="1"/>
  <c r="F48" i="1" s="1"/>
  <c r="E47" i="1"/>
  <c r="F47" i="1" s="1"/>
  <c r="E46" i="1"/>
  <c r="F46" i="1" s="1"/>
  <c r="F45" i="1"/>
  <c r="E45" i="1"/>
  <c r="E44" i="1"/>
  <c r="F44" i="1" s="1"/>
  <c r="E43" i="1"/>
  <c r="F43" i="1" s="1"/>
  <c r="E42" i="1"/>
  <c r="F42" i="1" s="1"/>
  <c r="E41" i="1"/>
  <c r="F41" i="1" s="1"/>
  <c r="E40" i="1"/>
  <c r="F40" i="1" s="1"/>
  <c r="E39" i="1"/>
  <c r="F39" i="1" s="1"/>
  <c r="E38" i="1"/>
  <c r="F38" i="1" s="1"/>
  <c r="E37" i="1"/>
  <c r="F37" i="1" s="1"/>
  <c r="E36" i="1"/>
  <c r="F36" i="1" s="1"/>
  <c r="E35" i="1"/>
  <c r="F35" i="1" s="1"/>
  <c r="F55" i="1" s="1"/>
  <c r="J13" i="1"/>
  <c r="H13" i="1"/>
  <c r="K12" i="1"/>
  <c r="F12" i="1"/>
  <c r="F13" i="1" s="1"/>
  <c r="E12" i="1"/>
  <c r="C12" i="1"/>
  <c r="K11" i="1"/>
  <c r="K13" i="1" s="1"/>
  <c r="F11" i="1"/>
  <c r="C11" i="1"/>
  <c r="K10" i="1"/>
  <c r="F10" i="1"/>
  <c r="C10" i="1"/>
  <c r="K9" i="1"/>
  <c r="F9" i="1"/>
  <c r="C9" i="1"/>
  <c r="K8" i="1"/>
  <c r="F8" i="1"/>
  <c r="C8" i="1"/>
  <c r="K7" i="1"/>
  <c r="F7" i="1"/>
  <c r="C7" i="1"/>
  <c r="F215" i="1" l="1"/>
  <c r="F119" i="1"/>
  <c r="D9" i="1" s="1"/>
  <c r="F218" i="1"/>
  <c r="D12" i="1"/>
  <c r="F122" i="1"/>
  <c r="F90" i="1"/>
  <c r="D8" i="1"/>
  <c r="F58" i="1"/>
  <c r="D7" i="1"/>
  <c r="F183" i="1"/>
  <c r="F151" i="1"/>
  <c r="E13" i="1"/>
  <c r="F220" i="1" l="1"/>
  <c r="G12" i="1"/>
  <c r="F124" i="1"/>
  <c r="G9" i="1"/>
  <c r="F92" i="1"/>
  <c r="G8" i="1"/>
  <c r="F60" i="1"/>
  <c r="G7" i="1"/>
  <c r="D11" i="1"/>
  <c r="F186" i="1"/>
  <c r="D10" i="1"/>
  <c r="D13" i="1" s="1"/>
  <c r="F154" i="1"/>
  <c r="L12" i="1" l="1"/>
  <c r="I12" i="1"/>
  <c r="I9" i="1"/>
  <c r="B5" i="1" s="1"/>
  <c r="L9" i="1"/>
  <c r="I8" i="1"/>
  <c r="L8" i="1"/>
  <c r="I7" i="1"/>
  <c r="L7" i="1"/>
  <c r="F188" i="1"/>
  <c r="G11" i="1"/>
  <c r="F156" i="1"/>
  <c r="G10" i="1"/>
  <c r="I13" i="1" l="1"/>
  <c r="D5" i="1"/>
  <c r="I11" i="1"/>
  <c r="L11" i="1"/>
  <c r="I10" i="1"/>
  <c r="F5" i="1" s="1"/>
  <c r="L10" i="1"/>
  <c r="G13" i="1"/>
  <c r="J5" i="1"/>
  <c r="L13" i="1" l="1"/>
  <c r="H5" i="1"/>
</calcChain>
</file>

<file path=xl/sharedStrings.xml><?xml version="1.0" encoding="utf-8"?>
<sst xmlns="http://schemas.openxmlformats.org/spreadsheetml/2006/main" count="386" uniqueCount="247">
  <si>
    <t>SISTEMA AVANZADO DE COSTEO Y SIMULACIÓN DE RECETAS</t>
  </si>
  <si>
    <t>Plato Más Rentable</t>
  </si>
  <si>
    <t>Plato Menos Rentable</t>
  </si>
  <si>
    <t>Margen Promedio Menú</t>
  </si>
  <si>
    <t>Ganancia Mensual Total</t>
  </si>
  <si>
    <t>Costo vs Venta Global</t>
  </si>
  <si>
    <t>N°</t>
  </si>
  <si>
    <t>Plato (Seleccionar)</t>
  </si>
  <si>
    <t>Costo Ingred.</t>
  </si>
  <si>
    <t>Mano de Obra</t>
  </si>
  <si>
    <t>Costos Indir.</t>
  </si>
  <si>
    <t>Costo Total Real</t>
  </si>
  <si>
    <t>Precio Venta</t>
  </si>
  <si>
    <t>Margen %</t>
  </si>
  <si>
    <t>Ventas Diarias</t>
  </si>
  <si>
    <t>Ventas Mens.</t>
  </si>
  <si>
    <t>Ganancia Mensual</t>
  </si>
  <si>
    <t>TOTALES / PROMEDIOS</t>
  </si>
  <si>
    <t>BLOQUE DE COSTEO DETALLADO - PLATO 1: =C7</t>
  </si>
  <si>
    <t>Ingrediente</t>
  </si>
  <si>
    <t>Cantidad</t>
  </si>
  <si>
    <t>Unidad</t>
  </si>
  <si>
    <t>Precio Unitario</t>
  </si>
  <si>
    <t>Costo Ingrediente</t>
  </si>
  <si>
    <t>Pechuga de Pollo</t>
  </si>
  <si>
    <t>Kg</t>
  </si>
  <si>
    <t>Aceite Vegetal</t>
  </si>
  <si>
    <t>L</t>
  </si>
  <si>
    <t>Papa Amarilla</t>
  </si>
  <si>
    <t>Sal y Especias</t>
  </si>
  <si>
    <t>Gr</t>
  </si>
  <si>
    <t>Empaque Delivery</t>
  </si>
  <si>
    <t>Subtotal Ingredientes</t>
  </si>
  <si>
    <t>Mano de Obra Directa (Tiempo x Tarifa)</t>
  </si>
  <si>
    <t>Horas</t>
  </si>
  <si>
    <t>Costos Indirectos Proporcionales (Luz, Gas, Empaque)</t>
  </si>
  <si>
    <t>COSTO TOTAL REAL REAL</t>
  </si>
  <si>
    <t>Precio de Venta Sincronizado</t>
  </si>
  <si>
    <t>Margen Real Obtenido (%)</t>
  </si>
  <si>
    <t>BLOQUE DE COSTEO DETALLADO - PLATO 2: =C8</t>
  </si>
  <si>
    <t>Pescado Corvina</t>
  </si>
  <si>
    <t>Limón Sutil</t>
  </si>
  <si>
    <t>Cebolla Roja</t>
  </si>
  <si>
    <t>Ají Amarillo</t>
  </si>
  <si>
    <t>BLOQUE DE COSTEO DETALLADO - PLATO 3: =C9</t>
  </si>
  <si>
    <t>Lomo de Res</t>
  </si>
  <si>
    <t>Tomate Italiano</t>
  </si>
  <si>
    <t>BLOQUE DE COSTEO DETALLADO - PLATO 4: =C10</t>
  </si>
  <si>
    <t>Arroz Extra</t>
  </si>
  <si>
    <t>BLOQUE DE COSTEO DETALLADO - PLATO 5: =C11</t>
  </si>
  <si>
    <t>Harina Preparada</t>
  </si>
  <si>
    <t>Mantequilla</t>
  </si>
  <si>
    <t>Crema de Leche</t>
  </si>
  <si>
    <t>Queso Parmesano</t>
  </si>
  <si>
    <t>BLOQUE DE COSTEO DETALLADO - PLATO 6: =C12</t>
  </si>
  <si>
    <t>Tarta Base</t>
  </si>
  <si>
    <t>Leche Condensada</t>
  </si>
  <si>
    <t>Pollo a la Brasa con Papas</t>
  </si>
  <si>
    <t>Ceviche de Pescado Clásico</t>
  </si>
  <si>
    <t>Lomo Saltado Criollo</t>
  </si>
  <si>
    <t>Ml</t>
  </si>
  <si>
    <t>Ají de Gallina Especial</t>
  </si>
  <si>
    <t>Fettuccine Alfredo</t>
  </si>
  <si>
    <t>Porción</t>
  </si>
  <si>
    <t>Tarta de Queso y Fresa</t>
  </si>
  <si>
    <t>Ajo Molido</t>
  </si>
  <si>
    <t>Huevo Fresco</t>
  </si>
  <si>
    <t>📚 GUÍA DE USUARIO - SISTEMA DE COSTEO Y SIMULACIÓN DE RECETAS</t>
  </si>
  <si>
    <t>Manual completo para configurar, llenar datos y analizar la rentabilidad de tu menú</t>
  </si>
  <si>
    <t>📋 ÍNDICE DE CONTENIDOS</t>
  </si>
  <si>
    <t>1️⃣</t>
  </si>
  <si>
    <t>Descripción General del Sistema</t>
  </si>
  <si>
    <t>2️⃣</t>
  </si>
  <si>
    <t>Hoja de Configuración - Gestión de Datos Maestros</t>
  </si>
  <si>
    <t>3️⃣</t>
  </si>
  <si>
    <t>Hoja de Costeo y Dashboard - Panel Principal</t>
  </si>
  <si>
    <t>4️⃣</t>
  </si>
  <si>
    <t>Cómo Agregar un Nuevo Plato al Menú</t>
  </si>
  <si>
    <t>5️⃣</t>
  </si>
  <si>
    <t>Cómo Llenar el Costeo Detallado por Plato</t>
  </si>
  <si>
    <t>6️⃣</t>
  </si>
  <si>
    <t>Interpretación del Dashboard y KPIs</t>
  </si>
  <si>
    <t>7️⃣</t>
  </si>
  <si>
    <t>Análisis de Rentabilidad y Toma de Decisiones</t>
  </si>
  <si>
    <t>8️⃣</t>
  </si>
  <si>
    <t>Tips y Mejores Prácticas</t>
  </si>
  <si>
    <t>9️⃣</t>
  </si>
  <si>
    <t>Preguntas Frecuentes (FAQ)</t>
  </si>
  <si>
    <t>1️⃣ DESCRIPCIÓN GENERAL DEL SISTEMA</t>
  </si>
  <si>
    <t>¿Qué es?</t>
  </si>
  <si>
    <t>Sistema Avanzado de Costeo y Simulación de Recetas diseñado para restaurantes y negocios gastronómicos. Calcula costos reales de cada plato, establece precios de venta y analiza rentabilidad.</t>
  </si>
  <si>
    <t>Beneficios</t>
  </si>
  <si>
    <t>• Control preciso de costos de ingredientes  • Cálculo automático de márgenes de ganancia  • Identificación de platos más y menos rentables  • Proyección de ganancias mensuales  • Dashboard visual para toma de decisiones</t>
  </si>
  <si>
    <t>Estructura</t>
  </si>
  <si>
    <t>El sistema consta de 3 hojas: Configuración (datos maestros), Costeo y Dashboard (panel principal con resumen y costeo detallado), Ayuda (esta guía).</t>
  </si>
  <si>
    <t>2️⃣ HOJA DE CONFIGURACIÓN - GESTIÓN DE DATOS MAESTROS</t>
  </si>
  <si>
    <t>Propósito</t>
  </si>
  <si>
    <t>Esta hoja contiene las listas maestras que alimentan todo el sistema. Define todos los ingredientes disponibles, sus unidades de medida y precios unitarios actualizados.</t>
  </si>
  <si>
    <t>📦 Columna A - Ingrediente</t>
  </si>
  <si>
    <t>Escribe el nombre de cada ingrediente disponible. Ejemplos: Pechuga de Pollo, Lomo de Res, Pescado Corvina, Arroz Extra, Aceite Vegetal.</t>
  </si>
  <si>
    <t>📦 Columna B - Unidad</t>
  </si>
  <si>
    <t>Define la unidad de medida para comprar/usar el ingrediente. Opciones: Kg, L, Gr, Ml, Unidad, Porción.</t>
  </si>
  <si>
    <t>📦 Columna C - Precio Unitario</t>
  </si>
  <si>
    <t>Ingresa el precio por unidad de medida (sin símbolo $). Ejemplo: Si el Kg de pollo cuesta $6.50, escribe: 6.5</t>
  </si>
  <si>
    <t>📋 Columna E - Unidades</t>
  </si>
  <si>
    <t>Lista de todas las unidades de medida disponibles para usar en listas desplegables del sistema.</t>
  </si>
  <si>
    <t>📋 Columna G - Platos</t>
  </si>
  <si>
    <t>Lista de nombres de platos del menú. Estos nombres aparecerán en el selector del Dashboard principal.</t>
  </si>
  <si>
    <t>⚠️ IMPORTANTE</t>
  </si>
  <si>
    <t>• Mantén los precios actualizados para cálculos precisos  • No dejes filas vacías entre ingredientes  • Usa nombres consistentes (serán usados en el costeo)</t>
  </si>
  <si>
    <t>3️⃣ HOJA DE COSTEO Y DASHBOARD - PANEL PRINCIPAL</t>
  </si>
  <si>
    <t>Esta hoja tiene 3 zonas: KPIs Superiores (Filas 4-5), Tabla Resumen (Filas 6-13), Bloques de Costeo Detallado (Fila 32 en adelante).</t>
  </si>
  <si>
    <t>📊 ZONA DE KPIs (Filas 4-5)</t>
  </si>
  <si>
    <t>Indicadores clave de rendimiento calculados automáticamente:</t>
  </si>
  <si>
    <t>• Plato Más Rentable</t>
  </si>
  <si>
    <t>Muestra automáticamente el plato con mayor margen de ganancia porcentual.</t>
  </si>
  <si>
    <t>• Plato Menos Rentable</t>
  </si>
  <si>
    <t>Identifica el plato con menor margen. Considera mejorarlo o eliminarlo del menú.</t>
  </si>
  <si>
    <t>• Margen Promedio Menú</t>
  </si>
  <si>
    <t>Promedio de márgenes de todos los platos. Meta recomendada: &gt;60%</t>
  </si>
  <si>
    <t>• Ganancia Mensual Total</t>
  </si>
  <si>
    <t>Suma de todas las ganancias proyectadas mensualmente para todo el menú.</t>
  </si>
  <si>
    <t>• Costo vs Venta Global</t>
  </si>
  <si>
    <t>Relación porcentual entre costo total y precio de venta. Ideal: &lt;40%</t>
  </si>
  <si>
    <t>📋 TABLA RESUMEN (Filas 6-13)</t>
  </si>
  <si>
    <t>Vista general de todos los platos con columnas:</t>
  </si>
  <si>
    <t>Columna C - Plato</t>
  </si>
  <si>
    <t>✏️ EDITABLE: Selector desplegable para elegir el nombre del plato.</t>
  </si>
  <si>
    <t>Columna D - Costo Ingredientes</t>
  </si>
  <si>
    <t>🔒 AUTOMÁTICO: Se calcula del bloque de costeo detallado correspondiente.</t>
  </si>
  <si>
    <t>Columna E - Mano de Obra</t>
  </si>
  <si>
    <t>🔒 AUTOMÁTICO: Viene del bloque de costeo (tiempo × tarifa por hora).</t>
  </si>
  <si>
    <t>Columna F - Costos Indirectos</t>
  </si>
  <si>
    <t>🔒 AUTOMÁTICO: Costos indirectos del bloque de costeo.</t>
  </si>
  <si>
    <t>Columna G - Costo Total Real</t>
  </si>
  <si>
    <t>🔒 AUTOMÁTICO: Suma de Ingredientes + Mano de Obra + Indirectos.</t>
  </si>
  <si>
    <t>Columna H - Precio Venta</t>
  </si>
  <si>
    <t>🔒 AUTOMÁTICO: Sincronizado desde el bloque de costeo detallado.</t>
  </si>
  <si>
    <t>Columna I - Margen %</t>
  </si>
  <si>
    <t>🔒 AUTOMÁTICO: (Precio Venta - Costo Total) / Precio Venta × 100</t>
  </si>
  <si>
    <t>Columna J - Ventas Diarias</t>
  </si>
  <si>
    <t>✏️ EDITABLE: Ingresa cuántas unidades vendes por día de este plato.</t>
  </si>
  <si>
    <t>Columna K - Ventas Mensuales</t>
  </si>
  <si>
    <t>🔒 AUTOMÁTICO: Ventas Diarias × 30 días.</t>
  </si>
  <si>
    <t>Columna L - Ganancia Mensual</t>
  </si>
  <si>
    <t>🔒 AUTOMÁTICO: (Precio Venta - Costo Total) × Ventas Mensuales.</t>
  </si>
  <si>
    <t>4️⃣ CÓMO AGREGAR UN NUEVO PLATO AL MENÚ</t>
  </si>
  <si>
    <t>Paso 1</t>
  </si>
  <si>
    <t>Ve a la hoja 'Configuración' y agrega el nombre del nuevo plato en la columna G (lista de platos disponibles).</t>
  </si>
  <si>
    <t>Paso 2</t>
  </si>
  <si>
    <t>Verifica que todos los ingredientes que usarás estén registrados en la columna A de Configuración. Si no, agrégalos con su unidad y precio.</t>
  </si>
  <si>
    <t>Paso 3</t>
  </si>
  <si>
    <t>En 'Costeo y Dashboard', ve a la tabla resumen (fila 7-12) y selecciona el nuevo plato en la columna C usando el desplegable.</t>
  </si>
  <si>
    <t>Paso 4</t>
  </si>
  <si>
    <t>Localiza el bloque de costeo correspondiente: Plato 1 (fila 32), Plato 2 (fila 64), Plato 3 (fila 96), Plato 4 (fila 128), Plato 5 (fila 160), Plato 6 (fila 192).</t>
  </si>
  <si>
    <t>Paso 5</t>
  </si>
  <si>
    <t>Llena los ingredientes, cantidades, unidades y precios en el bloque de costeo detallado.</t>
  </si>
  <si>
    <t>Paso 6</t>
  </si>
  <si>
    <t>Configura la Mano de Obra: horas de preparación × tarifa por hora.</t>
  </si>
  <si>
    <t>Paso 7</t>
  </si>
  <si>
    <t>Define los Costos Indirectos proporcionales (luz, gas, empaque).</t>
  </si>
  <si>
    <t>Paso 8</t>
  </si>
  <si>
    <t>Establece el Precio de Venta en la fila correspondiente del bloque.</t>
  </si>
  <si>
    <t>Paso 9</t>
  </si>
  <si>
    <t>Regresa a la tabla resumen e ingresa las 'Ventas Diarias' estimadas en columna J.</t>
  </si>
  <si>
    <t>✅ Resultado</t>
  </si>
  <si>
    <t>El sistema calculará automáticamente todos los costos, márgenes, ventas mensuales y proyección de ganancias.</t>
  </si>
  <si>
    <t>5️⃣ CÓMO LLENAR EL COSTEO DETALLADO POR PLATO</t>
  </si>
  <si>
    <t>Ubicación de Bloques</t>
  </si>
  <si>
    <t>Plato 1: Filas 32-60 | Plato 2: Filas 64-92 | Plato 3: Filas 96-124 | Plato 4: Filas 128-156 | Plato 5: Filas 160-188 | Plato 6: Filas 192-220</t>
  </si>
  <si>
    <t>📝 TABLA DE INGREDIENTES</t>
  </si>
  <si>
    <t>Cada bloque tiene espacio para hasta 20 ingredientes por plato:</t>
  </si>
  <si>
    <t>Col B - Ingrediente</t>
  </si>
  <si>
    <t>✏️ EDITABLE: Escribe el nombre del ingrediente (debe coincidir con lista de Configuración).</t>
  </si>
  <si>
    <t>Col C - Cantidad</t>
  </si>
  <si>
    <t>✏️ EDITABLE: Cantidad que usas del ingrediente para UNA porción. Ejemplo: 0.25 (para 250 gramos de un Kg).</t>
  </si>
  <si>
    <t>Col D - Unidad</t>
  </si>
  <si>
    <t>✏️ EDITABLE: Selecciona o escribe la unidad: Kg, L, Gr, Ml, Unidad, Porción.</t>
  </si>
  <si>
    <t>Col E - Precio Unitario</t>
  </si>
  <si>
    <t>✏️ EDITABLE: Precio por unidad. Puede vincularse a Configuración o escribirse manualmente.</t>
  </si>
  <si>
    <t>Col F - Costo Ingrediente</t>
  </si>
  <si>
    <t>🔒 AUTOMÁTICO: Cantidad × Precio Unitario. No editar.</t>
  </si>
  <si>
    <t>📊 RESUMEN DEL BLOQUE</t>
  </si>
  <si>
    <t>En la parte inferior de cada bloque encontrarás:</t>
  </si>
  <si>
    <t>🔒 AUTOMÁTICO: Suma de todos los costos de ingredientes del plato.</t>
  </si>
  <si>
    <t>Mano de Obra Directa</t>
  </si>
  <si>
    <t>✏️ EDITABLE: Columna C = Horas, Columna E = Tarifa/hora. Resultado en F.</t>
  </si>
  <si>
    <t>Costos Indirectos</t>
  </si>
  <si>
    <t>✏️ EDITABLE: Escribe directamente en columna F el costo proporcional (luz, gas, empaque, limpieza).</t>
  </si>
  <si>
    <t>COSTO TOTAL REAL</t>
  </si>
  <si>
    <t>🔒 AUTOMÁTICO: Ingredientes + Mano de Obra + Indirectos = Costo real del plato.</t>
  </si>
  <si>
    <t>Precio de Venta</t>
  </si>
  <si>
    <t>✏️ EDITABLE: Define aquí el precio al que venderás este plato al cliente.</t>
  </si>
  <si>
    <t>Margen Real (%)</t>
  </si>
  <si>
    <t>6️⃣ INTERPRETACIÓN DEL DASHBOARD Y KPIs</t>
  </si>
  <si>
    <t>📈 Margen % - Rangos</t>
  </si>
  <si>
    <t>• EXCELENTE: &gt;65% (muy rentable)  • BUENO: 55-65% (rentabilidad saludable)  • REGULAR: 45-55% (revisar costos)  • BAJO: &lt;45% (requiere acción urgente)</t>
  </si>
  <si>
    <t>📊 Costo vs Venta</t>
  </si>
  <si>
    <t>Este indicador debe estar idealmente debajo del 40%. Si supera el 50%, tus costos están consumiendo demasiada ganancia. Busca reducir costos o aumentar precios.</t>
  </si>
  <si>
    <t>⭐ Plato Más Rentable</t>
  </si>
  <si>
    <t>Es tu plato "estrella". Recomendaciones: Promocionarlo activamente, incluirlo en combos, destacarlo en el menú, usarlo para atraer clientes.</t>
  </si>
  <si>
    <t>⚠️ Plato Menos Rentable</t>
  </si>
  <si>
    <t>Analiza si puedes: Reducir ingredientes costosos, negociar con proveedores, aumentar el precio de venta, mejorar eficiencia de preparación, o eliminarlo del menú.</t>
  </si>
  <si>
    <t>📊 Gráficos Incluidos</t>
  </si>
  <si>
    <t>El Dashboard incluye gráficos de barras que comparan: Costo Total vs Precio de Venta por plato, y Margen % por plato. Úsalos para presentaciones y análisis visual rápido.</t>
  </si>
  <si>
    <t>7️⃣ ANÁLISIS DE RENTABILIDAD Y TOMA DE DECISIONES</t>
  </si>
  <si>
    <t>🔄 Simulación</t>
  </si>
  <si>
    <t>Cambia valores de ingredientes, cantidades o precios para ver cómo afectan la rentabilidad. El sistema recalcula instantáneamente todos los indicadores.</t>
  </si>
  <si>
    <t>📋 Escenarios a Probar</t>
  </si>
  <si>
    <t>• ¿Qué pasa si el pollo sube 10%?  • ¿Cuánto debo vender para ganar $X al mes?  • ¿Qué precio necesito para tener 60% de margen?  • ¿Cuánto ahorro si cambio de proveedor?</t>
  </si>
  <si>
    <t>🎯 Decisiones Clave</t>
  </si>
  <si>
    <t>Usa el Dashboard para decidir: Qué platos promocionar, qué platos eliminar o reformular, cómo ajustar precios según el mercado, dónde reducir costos operativos.</t>
  </si>
  <si>
    <t>📅 Actualización</t>
  </si>
  <si>
    <t>Revisa y actualiza los precios de ingredientes al menos mensualmente. Los precios del mercado cambian constantemente y afectan tu rentabilidad real.</t>
  </si>
  <si>
    <t>8️⃣ TIPS Y MEJORES PRÁCTICAS</t>
  </si>
  <si>
    <t>💡 Tip 1 - Precisión</t>
  </si>
  <si>
    <t>Pesa y mide exactamente los ingredientes de cada receta para obtener costos reales y precisos.</t>
  </si>
  <si>
    <t>💡 Tip 2 - Completitud</t>
  </si>
  <si>
    <t>Incluye TODOS los ingredientes, incluso los pequeños (sal, especias, aceite). Con el tiempo suman.</t>
  </si>
  <si>
    <t>💡 Tip 3 - Indirectos</t>
  </si>
  <si>
    <t>No olvides los costos indirectos: gas, luz, empaques, servilletas, bolsas, productos de limpieza.</t>
  </si>
  <si>
    <t>💡 Tip 4 - Mano de Obra</t>
  </si>
  <si>
    <t>Calcula la mano de obra real: tiempo de preparación × costo por hora del cocinero.</t>
  </si>
  <si>
    <t>💡 Tip 5 - Actualización</t>
  </si>
  <si>
    <t>Actualiza precios de ingredientes cuando cambien en el mercado o con nuevos proveedores.</t>
  </si>
  <si>
    <t>💡 Tip 6 - Respaldo</t>
  </si>
  <si>
    <t>Guarda versiones del archivo antes de hacer cambios mayores para poder revertir.</t>
  </si>
  <si>
    <t>💡 Tip 7 - Seguimiento</t>
  </si>
  <si>
    <t>Revisa semanalmente qué platos se venden más y ajusta las proyecciones de ventas diarias.</t>
  </si>
  <si>
    <t>⚠️ ADVERTENCIA</t>
  </si>
  <si>
    <t>NO modifiques las celdas con fórmulas (marcadas como 🔒 AUTOMÁTICO). Solo edita las celdas marcadas como ✏️ EDITABLES.</t>
  </si>
  <si>
    <t>9️⃣ PREGUNTAS FRECUENTES (FAQ)</t>
  </si>
  <si>
    <t>❓ ¿Cómo agrego más de 6 platos?</t>
  </si>
  <si>
    <t>Copia un bloque de costeo existente completo, pégalo debajo del último bloque, y ajusta las referencias de fórmulas en la tabla resumen. Luego expande la tabla resumen agregando una fila.</t>
  </si>
  <si>
    <t>❓ ¿Por qué mi margen es negativo?</t>
  </si>
  <si>
    <t>Tu costo total es mayor que el precio de venta. Solución: Reduce ingredientes costosos, busca proveedores más económicos, o aumenta el precio de venta.</t>
  </si>
  <si>
    <t>❓ ¿Puedo cambiar la tarifa de mano de obra?</t>
  </si>
  <si>
    <t>Sí, edita el valor en la columna E de la fila 'Mano de Obra Directa' en cada bloque de costeo. El estándar actual es $6.00/hora.</t>
  </si>
  <si>
    <t>❓ ¿Cómo calculo costos indirectos?</t>
  </si>
  <si>
    <t>Suma tus gastos mensuales de luz, gas, empaques, limpieza. Divide entre el número total de platos que produces al mes. Asigna proporcionalmente a cada plato.</t>
  </si>
  <si>
    <t>❓ ¿Por qué no aparece mi ingrediente?</t>
  </si>
  <si>
    <t>Debes agregarlo primero en la hoja 'Configuración', columna A, junto con su unidad de medida (col B) y precio unitario (col C).</t>
  </si>
  <si>
    <t>❓ ¿Puedo usar el sistema para delivery?</t>
  </si>
  <si>
    <t>Sí, solo asegúrate de incluir el costo del empaque en los costos indirectos o como un ingrediente adicional (ejemplo: Empaque Delivery).</t>
  </si>
  <si>
    <t>❓ ¿Cada cuánto debo actualizar datos?</t>
  </si>
  <si>
    <t>Actualiza precios de ingredientes mensualmente. Revisa las ventas diarias estimadas semanalmente. Haz un análisis completo de rentabilidad cada trimestre.</t>
  </si>
  <si>
    <t>© Sistema Avanzado de Costeo y Simulación de Recetas | Versión 1.0 | Manual de Usuario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</si>
</sst>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13" x14ac:knownFonts="1">
    <font>
      <sz val="11"/>
      <color theme="1"/>
      <name val="Century Gothic"/>
      <family val="2"/>
      <scheme val="minor"/>
    </font>
    <font>
      <b/>
      <sz val="16"/>
      <color rgb="FF1A1A1A"/>
      <name val="Segoe UI"/>
      <family val="2"/>
    </font>
    <font>
      <b/>
      <sz val="9"/>
      <color rgb="FF555555"/>
      <name val="Segoe UI"/>
      <family val="2"/>
    </font>
    <font>
      <b/>
      <sz val="11"/>
      <color rgb="FF1A1A1A"/>
      <name val="Segoe UI"/>
      <family val="2"/>
    </font>
    <font>
      <b/>
      <sz val="10"/>
      <color rgb="FF1A1A1A"/>
      <name val="Segoe UI"/>
      <family val="2"/>
    </font>
    <font>
      <sz val="10"/>
      <color rgb="FF333333"/>
      <name val="Segoe UI"/>
      <family val="2"/>
    </font>
    <font>
      <b/>
      <sz val="12"/>
      <color rgb="FF333333"/>
      <name val="Segoe UI"/>
      <family val="2"/>
    </font>
    <font>
      <b/>
      <sz val="11"/>
      <color theme="1"/>
      <name val="Century Gothic"/>
      <family val="2"/>
      <scheme val="minor"/>
    </font>
    <font>
      <b/>
      <sz val="20"/>
      <color rgb="FFFFFFFF"/>
      <name val="Century Gothic"/>
      <family val="2"/>
      <scheme val="minor"/>
    </font>
    <font>
      <i/>
      <sz val="11"/>
      <color rgb="FFFFFFFF"/>
      <name val="Century Gothic"/>
      <family val="2"/>
      <scheme val="minor"/>
    </font>
    <font>
      <b/>
      <sz val="13"/>
      <color theme="1"/>
      <name val="Century Gothic"/>
      <family val="2"/>
      <scheme val="minor"/>
    </font>
    <font>
      <b/>
      <sz val="13"/>
      <color rgb="FFFFFFFF"/>
      <name val="Century Gothic"/>
      <family val="2"/>
      <scheme val="minor"/>
    </font>
    <font>
      <i/>
      <sz val="10"/>
      <color theme="1"/>
      <name val="Century Gothic"/>
      <family val="2"/>
      <scheme val="minor"/>
    </font>
  </fonts>
  <fills count="16">
    <fill>
      <patternFill patternType="none"/>
    </fill>
    <fill>
      <patternFill patternType="gray125"/>
    </fill>
    <fill>
      <patternFill patternType="solid">
        <fgColor rgb="FFFFB300"/>
        <bgColor rgb="FFFFB300"/>
      </patternFill>
    </fill>
    <fill>
      <patternFill patternType="solid">
        <fgColor rgb="FFFFF8E1"/>
        <bgColor rgb="FFFFF8E1"/>
      </patternFill>
    </fill>
    <fill>
      <patternFill patternType="solid">
        <fgColor rgb="FFFFC107"/>
        <bgColor rgb="FFFFC107"/>
      </patternFill>
    </fill>
    <fill>
      <patternFill patternType="solid">
        <fgColor rgb="FFFFF9C4"/>
        <bgColor rgb="FFFFF9C4"/>
      </patternFill>
    </fill>
    <fill>
      <patternFill patternType="solid">
        <fgColor rgb="FFFFCA28"/>
        <bgColor rgb="FFFFCA28"/>
      </patternFill>
    </fill>
    <fill>
      <patternFill patternType="solid">
        <fgColor rgb="FFFFFDE7"/>
        <bgColor rgb="FFFFFDE7"/>
      </patternFill>
    </fill>
    <fill>
      <patternFill patternType="solid">
        <fgColor rgb="FF1F4E79"/>
        <bgColor indexed="64"/>
      </patternFill>
    </fill>
    <fill>
      <patternFill patternType="solid">
        <fgColor rgb="FF2E75B6"/>
        <bgColor indexed="64"/>
      </patternFill>
    </fill>
    <fill>
      <patternFill patternType="solid">
        <fgColor rgb="FFD6DCE5"/>
        <bgColor indexed="64"/>
      </patternFill>
    </fill>
    <fill>
      <patternFill patternType="solid">
        <fgColor rgb="FFE2EFDA"/>
        <bgColor indexed="64"/>
      </patternFill>
    </fill>
    <fill>
      <patternFill patternType="solid">
        <fgColor rgb="FFFFF2CC"/>
        <bgColor indexed="64"/>
      </patternFill>
    </fill>
    <fill>
      <patternFill patternType="solid">
        <fgColor rgb="FFFCE4D6"/>
        <bgColor indexed="64"/>
      </patternFill>
    </fill>
    <fill>
      <patternFill patternType="solid">
        <fgColor rgb="FFDDEBF7"/>
        <bgColor indexed="64"/>
      </patternFill>
    </fill>
    <fill>
      <patternFill patternType="solid">
        <fgColor rgb="FFC6EFCE"/>
        <bgColor indexed="64"/>
      </patternFill>
    </fill>
  </fills>
  <borders count="11">
    <border>
      <left/>
      <right/>
      <top/>
      <bottom/>
      <diagonal/>
    </border>
    <border>
      <left style="thin">
        <color rgb="FFCCCCCC"/>
      </left>
      <right style="thin">
        <color rgb="FFCCCCCC"/>
      </right>
      <top style="thin">
        <color rgb="FFCCCCCC"/>
      </top>
      <bottom style="thin">
        <color rgb="FFCCCCCC"/>
      </bottom>
      <diagonal/>
    </border>
    <border>
      <left style="thin">
        <color rgb="FFB38F00"/>
      </left>
      <right style="thin">
        <color rgb="FFB38F00"/>
      </right>
      <top style="thin">
        <color rgb="FFB38F00"/>
      </top>
      <bottom style="medium">
        <color rgb="FF1A1A1A"/>
      </bottom>
      <diagonal/>
    </border>
    <border>
      <left/>
      <right/>
      <top style="thin">
        <color rgb="FFCCCCCC"/>
      </top>
      <bottom style="double">
        <color rgb="FF1A1A1A"/>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0" fillId="0" borderId="1" xfId="0" applyBorder="1"/>
    <xf numFmtId="0" fontId="4" fillId="4"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165" fontId="5" fillId="0" borderId="1" xfId="0" applyNumberFormat="1" applyFont="1" applyBorder="1"/>
    <xf numFmtId="165" fontId="5" fillId="0" borderId="1" xfId="0" applyNumberFormat="1" applyFont="1" applyBorder="1" applyAlignment="1">
      <alignment horizontal="right" vertical="center"/>
    </xf>
    <xf numFmtId="164"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Border="1"/>
    <xf numFmtId="0" fontId="4" fillId="5" borderId="3" xfId="0" applyFont="1" applyFill="1" applyBorder="1"/>
    <xf numFmtId="165" fontId="4" fillId="5" borderId="3" xfId="0" applyNumberFormat="1" applyFont="1" applyFill="1" applyBorder="1"/>
    <xf numFmtId="164" fontId="4" fillId="5" borderId="3" xfId="0" applyNumberFormat="1" applyFont="1" applyFill="1" applyBorder="1" applyAlignment="1">
      <alignment horizontal="center" vertical="center" wrapText="1"/>
    </xf>
    <xf numFmtId="3" fontId="4" fillId="5" borderId="3" xfId="0" applyNumberFormat="1" applyFont="1" applyFill="1" applyBorder="1" applyAlignment="1">
      <alignment horizontal="center" vertical="center" wrapText="1"/>
    </xf>
    <xf numFmtId="3" fontId="4" fillId="5" borderId="3" xfId="0" applyNumberFormat="1" applyFont="1" applyFill="1" applyBorder="1"/>
    <xf numFmtId="0" fontId="4" fillId="4" borderId="1" xfId="0" applyFont="1" applyFill="1" applyBorder="1" applyAlignment="1">
      <alignment horizontal="left" vertical="center"/>
    </xf>
    <xf numFmtId="0" fontId="4" fillId="4" borderId="1" xfId="0" applyFont="1" applyFill="1" applyBorder="1" applyAlignment="1">
      <alignment horizontal="center" vertical="center" wrapText="1"/>
    </xf>
    <xf numFmtId="0" fontId="5" fillId="0" borderId="1" xfId="0" applyFont="1" applyBorder="1" applyAlignment="1">
      <alignment horizontal="right" vertical="center"/>
    </xf>
    <xf numFmtId="0" fontId="5" fillId="7" borderId="1" xfId="0" applyFont="1" applyFill="1" applyBorder="1" applyAlignment="1">
      <alignment horizontal="left" vertical="center"/>
    </xf>
    <xf numFmtId="0" fontId="5" fillId="7" borderId="1" xfId="0" applyFont="1" applyFill="1" applyBorder="1" applyAlignment="1">
      <alignment horizontal="right" vertical="center"/>
    </xf>
    <xf numFmtId="0" fontId="5" fillId="7" borderId="1" xfId="0" applyFont="1" applyFill="1" applyBorder="1" applyAlignment="1">
      <alignment horizontal="center" vertical="center" wrapText="1"/>
    </xf>
    <xf numFmtId="165" fontId="5" fillId="7" borderId="1" xfId="0" applyNumberFormat="1" applyFont="1" applyFill="1" applyBorder="1"/>
    <xf numFmtId="0" fontId="4" fillId="5" borderId="1" xfId="0" applyFont="1" applyFill="1" applyBorder="1"/>
    <xf numFmtId="165" fontId="4" fillId="5" borderId="1" xfId="0" applyNumberFormat="1" applyFont="1" applyFill="1" applyBorder="1" applyAlignment="1">
      <alignment horizontal="right" vertical="center"/>
    </xf>
    <xf numFmtId="0" fontId="5" fillId="0" borderId="1" xfId="0" applyFont="1" applyBorder="1"/>
    <xf numFmtId="2" fontId="0" fillId="0" borderId="1" xfId="0" applyNumberFormat="1" applyBorder="1"/>
    <xf numFmtId="0" fontId="0" fillId="0" borderId="1" xfId="0" applyBorder="1" applyAlignment="1">
      <alignment horizontal="center" vertical="center" wrapText="1"/>
    </xf>
    <xf numFmtId="165" fontId="0" fillId="0" borderId="1" xfId="0" applyNumberFormat="1" applyBorder="1"/>
    <xf numFmtId="165" fontId="0" fillId="0" borderId="1" xfId="0" applyNumberFormat="1" applyBorder="1" applyAlignment="1">
      <alignment horizontal="right" vertical="center"/>
    </xf>
    <xf numFmtId="164" fontId="4" fillId="5" borderId="1" xfId="0" applyNumberFormat="1" applyFont="1" applyFill="1" applyBorder="1" applyAlignment="1">
      <alignment horizontal="right" vertical="center"/>
    </xf>
    <xf numFmtId="0" fontId="0" fillId="0" borderId="4" xfId="0" applyBorder="1"/>
    <xf numFmtId="0" fontId="0" fillId="0" borderId="4" xfId="0" applyBorder="1" applyAlignment="1">
      <alignment horizontal="center"/>
    </xf>
    <xf numFmtId="0" fontId="7" fillId="11" borderId="4" xfId="0" applyFont="1" applyFill="1" applyBorder="1" applyAlignment="1">
      <alignment vertical="top" wrapText="1"/>
    </xf>
    <xf numFmtId="0" fontId="7" fillId="12" borderId="4" xfId="0" applyFont="1" applyFill="1" applyBorder="1" applyAlignment="1">
      <alignment vertical="top" wrapText="1"/>
    </xf>
    <xf numFmtId="0" fontId="7" fillId="13" borderId="4" xfId="0" applyFont="1" applyFill="1" applyBorder="1" applyAlignment="1">
      <alignment vertical="top" wrapText="1"/>
    </xf>
    <xf numFmtId="0" fontId="7" fillId="0" borderId="4" xfId="0" applyFont="1" applyBorder="1" applyAlignment="1">
      <alignment vertical="top" wrapText="1"/>
    </xf>
    <xf numFmtId="0" fontId="7" fillId="14" borderId="4" xfId="0" applyFont="1" applyFill="1" applyBorder="1" applyAlignment="1">
      <alignment vertical="top" wrapText="1"/>
    </xf>
    <xf numFmtId="0" fontId="7" fillId="15" borderId="4" xfId="0" applyFont="1" applyFill="1" applyBorder="1" applyAlignment="1">
      <alignment vertical="top" wrapText="1"/>
    </xf>
    <xf numFmtId="0" fontId="0" fillId="0" borderId="5" xfId="0" applyBorder="1"/>
    <xf numFmtId="0" fontId="0" fillId="0" borderId="5" xfId="0" applyBorder="1" applyAlignment="1">
      <alignment vertical="top" wrapText="1"/>
    </xf>
    <xf numFmtId="0" fontId="0" fillId="0" borderId="10" xfId="0" applyBorder="1"/>
    <xf numFmtId="0" fontId="1" fillId="2" borderId="0" xfId="0" applyFont="1" applyFill="1" applyAlignment="1">
      <alignment horizontal="center" vertical="center" wrapText="1"/>
    </xf>
    <xf numFmtId="0" fontId="0" fillId="0" borderId="0" xfId="0"/>
    <xf numFmtId="165" fontId="3" fillId="3" borderId="1" xfId="0" applyNumberFormat="1" applyFont="1" applyFill="1" applyBorder="1" applyAlignment="1">
      <alignment horizontal="center" vertical="center" wrapText="1"/>
    </xf>
    <xf numFmtId="0" fontId="0" fillId="0" borderId="1" xfId="0" applyBorder="1"/>
    <xf numFmtId="0" fontId="2" fillId="3" borderId="1" xfId="0" applyFont="1" applyFill="1" applyBorder="1" applyAlignment="1">
      <alignment horizontal="center" vertical="center" wrapText="1"/>
    </xf>
    <xf numFmtId="0" fontId="6" fillId="6" borderId="0" xfId="0" applyFont="1" applyFill="1" applyAlignment="1">
      <alignment horizontal="left" vertical="center"/>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8" borderId="4" xfId="0" applyFont="1" applyFill="1" applyBorder="1"/>
    <xf numFmtId="0" fontId="11" fillId="8" borderId="5" xfId="0" applyFont="1" applyFill="1" applyBorder="1"/>
    <xf numFmtId="0" fontId="8" fillId="8" borderId="6"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5" xfId="0" applyFont="1" applyFill="1" applyBorder="1" applyAlignment="1">
      <alignment horizontal="center" vertical="center"/>
    </xf>
    <xf numFmtId="0" fontId="9" fillId="9" borderId="4" xfId="0" applyFont="1" applyFill="1" applyBorder="1" applyAlignment="1">
      <alignment horizontal="center"/>
    </xf>
    <xf numFmtId="0" fontId="9" fillId="9" borderId="5" xfId="0" applyFont="1" applyFill="1" applyBorder="1" applyAlignment="1">
      <alignment horizontal="center"/>
    </xf>
    <xf numFmtId="0" fontId="10" fillId="10" borderId="4" xfId="0" applyFont="1" applyFill="1" applyBorder="1"/>
    <xf numFmtId="0" fontId="10" fillId="10" borderId="5" xfId="0" applyFont="1" applyFill="1" applyBorder="1"/>
    <xf numFmtId="0" fontId="12" fillId="10" borderId="8" xfId="0" applyFont="1" applyFill="1" applyBorder="1" applyAlignment="1">
      <alignment horizontal="center"/>
    </xf>
    <xf numFmtId="0" fontId="12" fillId="10" borderId="9" xfId="0" applyFont="1" applyFill="1" applyBorder="1" applyAlignment="1">
      <alignment horizontal="center"/>
    </xf>
  </cellXfs>
  <cellStyles count="1">
    <cellStyle name="Normal" xfId="0" builtinId="0"/>
  </cellStyles>
  <dxfs count="3">
    <dxf>
      <font>
        <b/>
        <color rgb="FF006100"/>
      </font>
      <fill>
        <patternFill patternType="solid">
          <fgColor rgb="FFC6EFCE"/>
          <bgColor rgb="FFC6EFCE"/>
        </patternFill>
      </fill>
    </dxf>
    <dxf>
      <font>
        <b/>
        <color rgb="FF9C6500"/>
      </font>
      <fill>
        <patternFill patternType="solid">
          <fgColor rgb="FFFFEB9C"/>
          <bgColor rgb="FFFFEB9C"/>
        </patternFill>
      </fill>
    </dxf>
    <dxf>
      <font>
        <b/>
        <color rgb="FF9C0006"/>
      </font>
      <fill>
        <patternFill patternType="solid">
          <fgColor rgb="FFFFC7CE"/>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Margen Real (%) por Plato</a:t>
            </a:r>
          </a:p>
        </c:rich>
      </c:tx>
      <c:overlay val="0"/>
    </c:title>
    <c:autoTitleDeleted val="0"/>
    <c:plotArea>
      <c:layout/>
      <c:barChart>
        <c:barDir val="col"/>
        <c:grouping val="clustered"/>
        <c:varyColors val="0"/>
        <c:ser>
          <c:idx val="0"/>
          <c:order val="0"/>
          <c:tx>
            <c:strRef>
              <c:f>'Costeo y Dashboard'!$I$6</c:f>
              <c:strCache>
                <c:ptCount val="1"/>
                <c:pt idx="0">
                  <c:v>Margen %</c:v>
                </c:pt>
              </c:strCache>
            </c:strRef>
          </c:tx>
          <c:spPr>
            <a:ln>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'Costeo y Dashboard'!$C$7:$C$12</c:f>
              <c:strCache>
                <c:ptCount val="6"/>
                <c:pt idx="0">
                  <c:v>Pollo a la Brasa con Papas</c:v>
                </c:pt>
                <c:pt idx="1">
                  <c:v>Ceviche de Pescado Clásico</c:v>
                </c:pt>
                <c:pt idx="2">
                  <c:v>Lomo Saltado Criollo</c:v>
                </c:pt>
                <c:pt idx="3">
                  <c:v>Ají de Gallina Especial</c:v>
                </c:pt>
                <c:pt idx="4">
                  <c:v>Fettuccine Alfredo</c:v>
                </c:pt>
                <c:pt idx="5">
                  <c:v>Tarta de Queso y Fresa</c:v>
                </c:pt>
              </c:strCache>
            </c:strRef>
          </c:cat>
          <c:val>
            <c:numRef>
              <c:f>'Costeo y Dashboard'!$I$7:$I$12</c:f>
              <c:numCache>
                <c:formatCode>0.0%</c:formatCode>
                <c:ptCount val="6"/>
                <c:pt idx="0">
                  <c:v>0.53500000000000003</c:v>
                </c:pt>
                <c:pt idx="1">
                  <c:v>0.61305555555555558</c:v>
                </c:pt>
                <c:pt idx="2">
                  <c:v>0.56028571428571428</c:v>
                </c:pt>
                <c:pt idx="3">
                  <c:v>0.66579166666666667</c:v>
                </c:pt>
                <c:pt idx="4">
                  <c:v>0.67640740740740735</c:v>
                </c:pt>
                <c:pt idx="5">
                  <c:v>0.58383333333333332</c:v>
                </c:pt>
              </c:numCache>
            </c:numRef>
          </c:val>
          <c:extLst>
            <c:ext xmlns:c16="http://schemas.microsoft.com/office/drawing/2014/chart" uri="{C3380CC4-5D6E-409C-BE32-E72D297353CC}">
              <c16:uniqueId val="{00000000-BB00-4550-BD0C-82E5FCA1E19C}"/>
            </c:ext>
          </c:extLst>
        </c:ser>
        <c:dLbls>
          <c:dLblPos val="outEnd"/>
          <c:showLegendKey val="0"/>
          <c:showVal val="1"/>
          <c:showCatName val="0"/>
          <c:showSerName val="0"/>
          <c:showPercent val="0"/>
          <c:showBubbleSize val="0"/>
        </c:dLbls>
        <c:gapWidth val="150"/>
        <c:axId val="10"/>
        <c:axId val="100"/>
      </c:barChart>
      <c:catAx>
        <c:axId val="10"/>
        <c:scaling>
          <c:orientation val="minMax"/>
        </c:scaling>
        <c:delete val="0"/>
        <c:axPos val="b"/>
        <c:title>
          <c:tx>
            <c:rich>
              <a:bodyPr/>
              <a:lstStyle/>
              <a:p>
                <a:pPr>
                  <a:defRPr/>
                </a:pPr>
                <a:r>
                  <a:rPr lang="es-CO"/>
                  <a:t>Platos</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es-CO"/>
                  <a:t>Margen (%)</a:t>
                </a:r>
              </a:p>
            </c:rich>
          </c:tx>
          <c:overlay val="0"/>
        </c:title>
        <c:numFmt formatCode="0.0%" sourceLinked="1"/>
        <c:majorTickMark val="none"/>
        <c:minorTickMark val="none"/>
        <c:tickLblPos val="nextTo"/>
        <c:crossAx val="10"/>
        <c:crosses val="autoZero"/>
        <c:crossBetween val="between"/>
      </c:valAx>
      <c:dTable>
        <c:showHorzBorder val="1"/>
        <c:showVertBorder val="1"/>
        <c:showOutline val="1"/>
        <c:showKeys val="1"/>
      </c:dTable>
    </c:plotArea>
    <c:plotVisOnly val="1"/>
    <c:dispBlanksAs val="gap"/>
    <c:showDLblsOverMax val="0"/>
  </c:chart>
  <c:spPr>
    <a:ln cmpd="thickThi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Costo Total Real vs Precio de Venta</a:t>
            </a:r>
          </a:p>
        </c:rich>
      </c:tx>
      <c:overlay val="0"/>
    </c:title>
    <c:autoTitleDeleted val="0"/>
    <c:plotArea>
      <c:layout/>
      <c:barChart>
        <c:barDir val="col"/>
        <c:grouping val="clustered"/>
        <c:varyColors val="0"/>
        <c:ser>
          <c:idx val="0"/>
          <c:order val="0"/>
          <c:tx>
            <c:strRef>
              <c:f>'Costeo y Dashboard'!$G$6</c:f>
              <c:strCache>
                <c:ptCount val="1"/>
                <c:pt idx="0">
                  <c:v>Costo Total Real</c:v>
                </c:pt>
              </c:strCache>
            </c:strRef>
          </c:tx>
          <c:spPr>
            <a:ln>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'Costeo y Dashboard'!$C$7:$C$12</c:f>
              <c:strCache>
                <c:ptCount val="6"/>
                <c:pt idx="0">
                  <c:v>Pollo a la Brasa con Papas</c:v>
                </c:pt>
                <c:pt idx="1">
                  <c:v>Ceviche de Pescado Clásico</c:v>
                </c:pt>
                <c:pt idx="2">
                  <c:v>Lomo Saltado Criollo</c:v>
                </c:pt>
                <c:pt idx="3">
                  <c:v>Ají de Gallina Especial</c:v>
                </c:pt>
                <c:pt idx="4">
                  <c:v>Fettuccine Alfredo</c:v>
                </c:pt>
                <c:pt idx="5">
                  <c:v>Tarta de Queso y Fresa</c:v>
                </c:pt>
              </c:strCache>
            </c:strRef>
          </c:cat>
          <c:val>
            <c:numRef>
              <c:f>'Costeo y Dashboard'!$G$7:$G$12</c:f>
              <c:numCache>
                <c:formatCode>\$#,##0.00</c:formatCode>
                <c:ptCount val="6"/>
                <c:pt idx="0">
                  <c:v>6.9749999999999996</c:v>
                </c:pt>
                <c:pt idx="1">
                  <c:v>6.9649999999999999</c:v>
                </c:pt>
                <c:pt idx="2">
                  <c:v>9.234</c:v>
                </c:pt>
                <c:pt idx="3">
                  <c:v>8.0210000000000008</c:v>
                </c:pt>
                <c:pt idx="4">
                  <c:v>8.7370000000000001</c:v>
                </c:pt>
                <c:pt idx="5">
                  <c:v>12.484999999999999</c:v>
                </c:pt>
              </c:numCache>
            </c:numRef>
          </c:val>
          <c:extLst>
            <c:ext xmlns:c16="http://schemas.microsoft.com/office/drawing/2014/chart" uri="{C3380CC4-5D6E-409C-BE32-E72D297353CC}">
              <c16:uniqueId val="{00000000-81F5-4AA0-9DAB-DFF32F38AF08}"/>
            </c:ext>
          </c:extLst>
        </c:ser>
        <c:ser>
          <c:idx val="1"/>
          <c:order val="1"/>
          <c:tx>
            <c:strRef>
              <c:f>'Costeo y Dashboard'!$H$6</c:f>
              <c:strCache>
                <c:ptCount val="1"/>
                <c:pt idx="0">
                  <c:v>Precio Venta</c:v>
                </c:pt>
              </c:strCache>
            </c:strRef>
          </c:tx>
          <c:spPr>
            <a:ln>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'Costeo y Dashboard'!$C$7:$C$12</c:f>
              <c:strCache>
                <c:ptCount val="6"/>
                <c:pt idx="0">
                  <c:v>Pollo a la Brasa con Papas</c:v>
                </c:pt>
                <c:pt idx="1">
                  <c:v>Ceviche de Pescado Clásico</c:v>
                </c:pt>
                <c:pt idx="2">
                  <c:v>Lomo Saltado Criollo</c:v>
                </c:pt>
                <c:pt idx="3">
                  <c:v>Ají de Gallina Especial</c:v>
                </c:pt>
                <c:pt idx="4">
                  <c:v>Fettuccine Alfredo</c:v>
                </c:pt>
                <c:pt idx="5">
                  <c:v>Tarta de Queso y Fresa</c:v>
                </c:pt>
              </c:strCache>
            </c:strRef>
          </c:cat>
          <c:val>
            <c:numRef>
              <c:f>'Costeo y Dashboard'!$H$7:$H$12</c:f>
              <c:numCache>
                <c:formatCode>\$#,##0.00</c:formatCode>
                <c:ptCount val="6"/>
                <c:pt idx="0">
                  <c:v>15</c:v>
                </c:pt>
                <c:pt idx="1">
                  <c:v>18</c:v>
                </c:pt>
                <c:pt idx="2">
                  <c:v>21</c:v>
                </c:pt>
                <c:pt idx="3">
                  <c:v>24</c:v>
                </c:pt>
                <c:pt idx="4">
                  <c:v>27</c:v>
                </c:pt>
                <c:pt idx="5">
                  <c:v>30</c:v>
                </c:pt>
              </c:numCache>
            </c:numRef>
          </c:val>
          <c:extLst>
            <c:ext xmlns:c16="http://schemas.microsoft.com/office/drawing/2014/chart" uri="{C3380CC4-5D6E-409C-BE32-E72D297353CC}">
              <c16:uniqueId val="{00000001-81F5-4AA0-9DAB-DFF32F38AF08}"/>
            </c:ext>
          </c:extLst>
        </c:ser>
        <c:dLbls>
          <c:dLblPos val="outEnd"/>
          <c:showLegendKey val="0"/>
          <c:showVal val="1"/>
          <c:showCatName val="0"/>
          <c:showSerName val="0"/>
          <c:showPercent val="0"/>
          <c:showBubbleSize val="0"/>
        </c:dLbls>
        <c:gapWidth val="150"/>
        <c:axId val="10"/>
        <c:axId val="100"/>
      </c:barChart>
      <c:catAx>
        <c:axId val="10"/>
        <c:scaling>
          <c:orientation val="minMax"/>
        </c:scaling>
        <c:delete val="0"/>
        <c:axPos val="b"/>
        <c:title>
          <c:tx>
            <c:rich>
              <a:bodyPr/>
              <a:lstStyle/>
              <a:p>
                <a:pPr>
                  <a:defRPr/>
                </a:pPr>
                <a:r>
                  <a:rPr lang="es-CO"/>
                  <a:t>Platos</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es-CO"/>
                  <a:t>Valor ($)</a:t>
                </a:r>
              </a:p>
            </c:rich>
          </c:tx>
          <c:overlay val="0"/>
        </c:title>
        <c:numFmt formatCode="\$#,##0.00" sourceLinked="1"/>
        <c:majorTickMark val="none"/>
        <c:minorTickMark val="none"/>
        <c:tickLblPos val="nextTo"/>
        <c:crossAx val="10"/>
        <c:crosses val="autoZero"/>
        <c:crossBetween val="between"/>
      </c:valAx>
      <c:dTable>
        <c:showHorzBorder val="1"/>
        <c:showVertBorder val="1"/>
        <c:showOutline val="1"/>
        <c:showKeys val="1"/>
      </c:dTable>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Costeo y Dashboard'!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figuraci&#243;n!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Ayuda!A1"/></Relationships>
</file>

<file path=xl/drawings/drawing1.xml><?xml version="1.0" encoding="utf-8"?>
<xdr:wsDr xmlns:xdr="http://schemas.openxmlformats.org/drawingml/2006/spreadsheetDrawing" xmlns:a="http://schemas.openxmlformats.org/drawingml/2006/main">
  <xdr:oneCellAnchor>
    <xdr:from>
      <xdr:col>6</xdr:col>
      <xdr:colOff>1026582</xdr:colOff>
      <xdr:row>14</xdr:row>
      <xdr:rowOff>0</xdr:rowOff>
    </xdr:from>
    <xdr:ext cx="6741584" cy="409575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6</xdr:col>
      <xdr:colOff>1047748</xdr:colOff>
      <xdr:row>46</xdr:row>
      <xdr:rowOff>163280</xdr:rowOff>
    </xdr:from>
    <xdr:ext cx="6752167" cy="3960000"/>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twoCellAnchor editAs="oneCell">
    <xdr:from>
      <xdr:col>12</xdr:col>
      <xdr:colOff>444499</xdr:colOff>
      <xdr:row>1</xdr:row>
      <xdr:rowOff>74082</xdr:rowOff>
    </xdr:from>
    <xdr:to>
      <xdr:col>16</xdr:col>
      <xdr:colOff>672415</xdr:colOff>
      <xdr:row>28</xdr:row>
      <xdr:rowOff>52916</xdr:rowOff>
    </xdr:to>
    <xdr:pic>
      <xdr:nvPicPr>
        <xdr:cNvPr id="4" name="Imagen 3">
          <a:hlinkClick xmlns:r="http://schemas.openxmlformats.org/officeDocument/2006/relationships" r:id="rId3"/>
          <a:extLst>
            <a:ext uri="{FF2B5EF4-FFF2-40B4-BE49-F238E27FC236}">
              <a16:creationId xmlns:a16="http://schemas.microsoft.com/office/drawing/2014/main" id="{159D890C-2A5C-4925-8910-AA0504E8C0A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6143" t="15416" r="74503" b="48156"/>
        <a:stretch>
          <a:fillRect/>
        </a:stretch>
      </xdr:blipFill>
      <xdr:spPr>
        <a:xfrm>
          <a:off x="15737416" y="285749"/>
          <a:ext cx="2979582" cy="3122084"/>
        </a:xfrm>
        <a:prstGeom prst="rect">
          <a:avLst/>
        </a:prstGeom>
      </xdr:spPr>
    </xdr:pic>
    <xdr:clientData/>
  </xdr:twoCellAnchor>
  <xdr:twoCellAnchor editAs="oneCell">
    <xdr:from>
      <xdr:col>13</xdr:col>
      <xdr:colOff>246553</xdr:colOff>
      <xdr:row>29</xdr:row>
      <xdr:rowOff>10584</xdr:rowOff>
    </xdr:from>
    <xdr:to>
      <xdr:col>16</xdr:col>
      <xdr:colOff>282426</xdr:colOff>
      <xdr:row>39</xdr:row>
      <xdr:rowOff>190500</xdr:rowOff>
    </xdr:to>
    <xdr:pic>
      <xdr:nvPicPr>
        <xdr:cNvPr id="5" name="Imagen 4">
          <a:hlinkClick xmlns:r="http://schemas.openxmlformats.org/officeDocument/2006/relationships" r:id="rId3"/>
          <a:extLst>
            <a:ext uri="{FF2B5EF4-FFF2-40B4-BE49-F238E27FC236}">
              <a16:creationId xmlns:a16="http://schemas.microsoft.com/office/drawing/2014/main" id="{BC9DC468-FD05-4D6F-88A9-516E0CAA1DE7}"/>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0746" t="50628" r="50268" b="10582"/>
        <a:stretch>
          <a:fillRect/>
        </a:stretch>
      </xdr:blipFill>
      <xdr:spPr>
        <a:xfrm>
          <a:off x="16227386" y="3450167"/>
          <a:ext cx="2099623" cy="241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381000</xdr:colOff>
      <xdr:row>0</xdr:row>
      <xdr:rowOff>161926</xdr:rowOff>
    </xdr:from>
    <xdr:to>
      <xdr:col>11</xdr:col>
      <xdr:colOff>180976</xdr:colOff>
      <xdr:row>11</xdr:row>
      <xdr:rowOff>89760</xdr:rowOff>
    </xdr:to>
    <xdr:pic>
      <xdr:nvPicPr>
        <xdr:cNvPr id="3" name="Imagen 2">
          <a:hlinkClick xmlns:r="http://schemas.openxmlformats.org/officeDocument/2006/relationships" r:id="rId1"/>
          <a:extLst>
            <a:ext uri="{FF2B5EF4-FFF2-40B4-BE49-F238E27FC236}">
              <a16:creationId xmlns:a16="http://schemas.microsoft.com/office/drawing/2014/main" id="{8EEE30AC-0366-48AD-CB5C-6F8ABB0A8F8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945" t="4365" r="38186" b="41208"/>
        <a:stretch>
          <a:fillRect/>
        </a:stretch>
      </xdr:blipFill>
      <xdr:spPr>
        <a:xfrm>
          <a:off x="7210425" y="161926"/>
          <a:ext cx="2543176" cy="22328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4717676</xdr:colOff>
      <xdr:row>4</xdr:row>
      <xdr:rowOff>78440</xdr:rowOff>
    </xdr:from>
    <xdr:to>
      <xdr:col>1</xdr:col>
      <xdr:colOff>7854829</xdr:colOff>
      <xdr:row>16</xdr:row>
      <xdr:rowOff>291353</xdr:rowOff>
    </xdr:to>
    <xdr:pic>
      <xdr:nvPicPr>
        <xdr:cNvPr id="3" name="Imagen 2">
          <a:hlinkClick xmlns:r="http://schemas.openxmlformats.org/officeDocument/2006/relationships" r:id="rId1"/>
          <a:extLst>
            <a:ext uri="{FF2B5EF4-FFF2-40B4-BE49-F238E27FC236}">
              <a16:creationId xmlns:a16="http://schemas.microsoft.com/office/drawing/2014/main" id="{CF337F69-1906-A56A-F35B-67BA909951F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55194" r="71663"/>
        <a:stretch>
          <a:fillRect/>
        </a:stretch>
      </xdr:blipFill>
      <xdr:spPr>
        <a:xfrm>
          <a:off x="7328647" y="930087"/>
          <a:ext cx="3137153" cy="2790266"/>
        </a:xfrm>
        <a:prstGeom prst="rect">
          <a:avLst/>
        </a:prstGeom>
      </xdr:spPr>
    </xdr:pic>
    <xdr:clientData/>
  </xdr:twoCellAnchor>
</xdr:wsDr>
</file>

<file path=xl/theme/theme1.xml><?xml version="1.0" encoding="utf-8"?>
<a:theme xmlns:a="http://schemas.openxmlformats.org/drawingml/2006/main" name="Sector">
  <a:themeElements>
    <a:clrScheme name="Sector">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ector">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ector">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L220"/>
  <sheetViews>
    <sheetView showGridLines="0" tabSelected="1" zoomScale="90" zoomScaleNormal="90" workbookViewId="0">
      <selection activeCell="P46" sqref="P46"/>
    </sheetView>
  </sheetViews>
  <sheetFormatPr baseColWidth="10" defaultColWidth="9" defaultRowHeight="16.5" x14ac:dyDescent="0.3"/>
  <cols>
    <col min="1" max="1" width="3.5" customWidth="1"/>
    <col min="2" max="2" width="31.875" customWidth="1"/>
    <col min="3" max="3" width="24.25" customWidth="1"/>
    <col min="4" max="4" width="13.875" customWidth="1"/>
    <col min="5" max="5" width="15.875" customWidth="1"/>
    <col min="6" max="7" width="17.875" customWidth="1"/>
    <col min="8" max="8" width="15.875" customWidth="1"/>
    <col min="9" max="11" width="13.875" customWidth="1"/>
    <col min="12" max="12" width="17.875" customWidth="1"/>
  </cols>
  <sheetData>
    <row r="1" spans="2:12" x14ac:dyDescent="0.3">
      <c r="B1" s="41" t="s">
        <v>0</v>
      </c>
      <c r="C1" s="42"/>
      <c r="D1" s="42"/>
      <c r="E1" s="42"/>
      <c r="F1" s="42"/>
      <c r="G1" s="42"/>
      <c r="H1" s="42"/>
      <c r="I1" s="42"/>
      <c r="J1" s="42"/>
      <c r="K1" s="42"/>
      <c r="L1" s="42"/>
    </row>
    <row r="2" spans="2:12" x14ac:dyDescent="0.3">
      <c r="B2" s="42"/>
      <c r="C2" s="42"/>
      <c r="D2" s="42"/>
      <c r="E2" s="42"/>
      <c r="F2" s="42"/>
      <c r="G2" s="42"/>
      <c r="H2" s="42"/>
      <c r="I2" s="42"/>
      <c r="J2" s="42"/>
      <c r="K2" s="42"/>
      <c r="L2" s="42"/>
    </row>
    <row r="4" spans="2:12" x14ac:dyDescent="0.3">
      <c r="B4" s="45" t="s">
        <v>1</v>
      </c>
      <c r="C4" s="44"/>
      <c r="D4" s="45" t="s">
        <v>2</v>
      </c>
      <c r="E4" s="44"/>
      <c r="F4" s="45" t="s">
        <v>3</v>
      </c>
      <c r="G4" s="44"/>
      <c r="H4" s="45" t="s">
        <v>4</v>
      </c>
      <c r="I4" s="44"/>
      <c r="J4" s="45" t="s">
        <v>5</v>
      </c>
      <c r="K4" s="44"/>
    </row>
    <row r="5" spans="2:12" x14ac:dyDescent="0.3">
      <c r="B5" s="48" t="str">
        <f>INDEX(C7:C12, MATCH(MAX(I7:I12), I7:I12, 0))</f>
        <v>Fettuccine Alfredo</v>
      </c>
      <c r="C5" s="44"/>
      <c r="D5" s="48" t="str">
        <f>INDEX(C7:C12, MATCH(MIN(I7:I12), I7:I12, 0))</f>
        <v>Pollo a la Brasa con Papas</v>
      </c>
      <c r="E5" s="44"/>
      <c r="F5" s="47">
        <f>AVERAGE(I7:I12)</f>
        <v>0.60572894620811291</v>
      </c>
      <c r="G5" s="44"/>
      <c r="H5" s="43">
        <f>SUM(L7:L12)</f>
        <v>42255.87</v>
      </c>
      <c r="I5" s="44"/>
      <c r="J5" s="47">
        <f>SUM(G7:G12)/SUM(H7:H12)</f>
        <v>0.3882740740740741</v>
      </c>
      <c r="K5" s="44"/>
    </row>
    <row r="6" spans="2:12" ht="47.25" customHeight="1" x14ac:dyDescent="0.3">
      <c r="B6" s="2" t="s">
        <v>6</v>
      </c>
      <c r="C6" s="2" t="s">
        <v>7</v>
      </c>
      <c r="D6" s="2" t="s">
        <v>8</v>
      </c>
      <c r="E6" s="2" t="s">
        <v>9</v>
      </c>
      <c r="F6" s="2" t="s">
        <v>10</v>
      </c>
      <c r="G6" s="2" t="s">
        <v>11</v>
      </c>
      <c r="H6" s="2" t="s">
        <v>12</v>
      </c>
      <c r="I6" s="2" t="s">
        <v>13</v>
      </c>
      <c r="J6" s="2" t="s">
        <v>14</v>
      </c>
      <c r="K6" s="2" t="s">
        <v>15</v>
      </c>
      <c r="L6" s="2" t="s">
        <v>16</v>
      </c>
    </row>
    <row r="7" spans="2:12" x14ac:dyDescent="0.3">
      <c r="B7" s="3">
        <v>1</v>
      </c>
      <c r="C7" s="4" t="str">
        <f>Configuración!G2</f>
        <v>Pollo a la Brasa con Papas</v>
      </c>
      <c r="D7" s="5">
        <f>F55</f>
        <v>2.7250000000000001</v>
      </c>
      <c r="E7" s="5">
        <f>F56</f>
        <v>3</v>
      </c>
      <c r="F7" s="5">
        <f>F57</f>
        <v>1.25</v>
      </c>
      <c r="G7" s="5">
        <f>F58</f>
        <v>6.9749999999999996</v>
      </c>
      <c r="H7" s="6">
        <v>15</v>
      </c>
      <c r="I7" s="7">
        <f t="shared" ref="I7:I12" si="0">IF(H7&gt;0, (H7-G7)/H7, 0)</f>
        <v>0.53500000000000003</v>
      </c>
      <c r="J7" s="8">
        <v>20</v>
      </c>
      <c r="K7" s="9">
        <f t="shared" ref="K7:K12" si="1">J7*30</f>
        <v>600</v>
      </c>
      <c r="L7" s="5">
        <f t="shared" ref="L7:L12" si="2">(H7-G7)*K7</f>
        <v>4815</v>
      </c>
    </row>
    <row r="8" spans="2:12" x14ac:dyDescent="0.3">
      <c r="B8" s="3">
        <v>2</v>
      </c>
      <c r="C8" s="4" t="str">
        <f>Configuración!G3</f>
        <v>Ceviche de Pescado Clásico</v>
      </c>
      <c r="D8" s="5">
        <f>F87</f>
        <v>2.3149999999999999</v>
      </c>
      <c r="E8" s="5">
        <f>F88</f>
        <v>2.4000000000000004</v>
      </c>
      <c r="F8" s="5">
        <f>F89</f>
        <v>2.25</v>
      </c>
      <c r="G8" s="5">
        <f>F90</f>
        <v>6.9649999999999999</v>
      </c>
      <c r="H8" s="6">
        <v>18</v>
      </c>
      <c r="I8" s="7">
        <f t="shared" si="0"/>
        <v>0.61305555555555558</v>
      </c>
      <c r="J8" s="8">
        <v>19</v>
      </c>
      <c r="K8" s="9">
        <f t="shared" si="1"/>
        <v>570</v>
      </c>
      <c r="L8" s="5">
        <f t="shared" si="2"/>
        <v>6289.95</v>
      </c>
    </row>
    <row r="9" spans="2:12" x14ac:dyDescent="0.3">
      <c r="B9" s="3">
        <v>3</v>
      </c>
      <c r="C9" s="4" t="str">
        <f>Configuración!G4</f>
        <v>Lomo Saltado Criollo</v>
      </c>
      <c r="D9" s="5">
        <f>F119</f>
        <v>3.5840000000000001</v>
      </c>
      <c r="E9" s="5">
        <f>F120</f>
        <v>2.4000000000000004</v>
      </c>
      <c r="F9" s="5">
        <f>F121</f>
        <v>3.25</v>
      </c>
      <c r="G9" s="5">
        <f>F122</f>
        <v>9.234</v>
      </c>
      <c r="H9" s="6">
        <v>21</v>
      </c>
      <c r="I9" s="7">
        <f t="shared" si="0"/>
        <v>0.56028571428571428</v>
      </c>
      <c r="J9" s="8">
        <v>18</v>
      </c>
      <c r="K9" s="9">
        <f t="shared" si="1"/>
        <v>540</v>
      </c>
      <c r="L9" s="5">
        <f t="shared" si="2"/>
        <v>6353.64</v>
      </c>
    </row>
    <row r="10" spans="2:12" x14ac:dyDescent="0.3">
      <c r="B10" s="3">
        <v>4</v>
      </c>
      <c r="C10" s="4" t="str">
        <f>Configuración!G5</f>
        <v>Ají de Gallina Especial</v>
      </c>
      <c r="D10" s="5">
        <f>F151</f>
        <v>1.371</v>
      </c>
      <c r="E10" s="5">
        <f>F152</f>
        <v>2.4000000000000004</v>
      </c>
      <c r="F10" s="5">
        <f>F153</f>
        <v>4.25</v>
      </c>
      <c r="G10" s="5">
        <f>F154</f>
        <v>8.0210000000000008</v>
      </c>
      <c r="H10" s="6">
        <v>24</v>
      </c>
      <c r="I10" s="7">
        <f t="shared" si="0"/>
        <v>0.66579166666666667</v>
      </c>
      <c r="J10" s="8">
        <v>17</v>
      </c>
      <c r="K10" s="9">
        <f t="shared" si="1"/>
        <v>510</v>
      </c>
      <c r="L10" s="5">
        <f t="shared" si="2"/>
        <v>8149.29</v>
      </c>
    </row>
    <row r="11" spans="2:12" x14ac:dyDescent="0.3">
      <c r="B11" s="3">
        <v>5</v>
      </c>
      <c r="C11" s="4" t="str">
        <f>Configuración!G6</f>
        <v>Fettuccine Alfredo</v>
      </c>
      <c r="D11" s="5">
        <f>F183</f>
        <v>1.0870000000000002</v>
      </c>
      <c r="E11" s="5">
        <f>F184</f>
        <v>2.4000000000000004</v>
      </c>
      <c r="F11" s="5">
        <f>F185</f>
        <v>5.25</v>
      </c>
      <c r="G11" s="5">
        <f>F186</f>
        <v>8.7370000000000001</v>
      </c>
      <c r="H11" s="6">
        <v>27</v>
      </c>
      <c r="I11" s="7">
        <f t="shared" si="0"/>
        <v>0.67640740740740735</v>
      </c>
      <c r="J11" s="8">
        <v>16</v>
      </c>
      <c r="K11" s="9">
        <f t="shared" si="1"/>
        <v>480</v>
      </c>
      <c r="L11" s="5">
        <f t="shared" si="2"/>
        <v>8766.24</v>
      </c>
    </row>
    <row r="12" spans="2:12" x14ac:dyDescent="0.3">
      <c r="B12" s="3">
        <v>6</v>
      </c>
      <c r="C12" s="4" t="str">
        <f>Configuración!G7</f>
        <v>Tarta de Queso y Fresa</v>
      </c>
      <c r="D12" s="5">
        <f>F215</f>
        <v>3.835</v>
      </c>
      <c r="E12" s="5">
        <f>F216</f>
        <v>2.4000000000000004</v>
      </c>
      <c r="F12" s="5">
        <f>F217</f>
        <v>6.25</v>
      </c>
      <c r="G12" s="5">
        <f>F218</f>
        <v>12.484999999999999</v>
      </c>
      <c r="H12" s="6">
        <v>30</v>
      </c>
      <c r="I12" s="7">
        <f t="shared" si="0"/>
        <v>0.58383333333333332</v>
      </c>
      <c r="J12" s="8">
        <v>15</v>
      </c>
      <c r="K12" s="9">
        <f t="shared" si="1"/>
        <v>450</v>
      </c>
      <c r="L12" s="5">
        <f t="shared" si="2"/>
        <v>7881.75</v>
      </c>
    </row>
    <row r="13" spans="2:12" x14ac:dyDescent="0.3">
      <c r="B13" s="10" t="s">
        <v>17</v>
      </c>
      <c r="C13" s="10"/>
      <c r="D13" s="11">
        <f>SUM(D7:D12)</f>
        <v>14.917000000000002</v>
      </c>
      <c r="E13" s="11">
        <f>SUM(E7:E12)</f>
        <v>15.000000000000002</v>
      </c>
      <c r="F13" s="11">
        <f>SUM(F7:F12)</f>
        <v>22.5</v>
      </c>
      <c r="G13" s="11">
        <f>SUM(G7:G12)</f>
        <v>52.417000000000002</v>
      </c>
      <c r="H13" s="11">
        <f>SUM(H7:H12)</f>
        <v>135</v>
      </c>
      <c r="I13" s="12">
        <f>AVERAGE(I7:I12)</f>
        <v>0.60572894620811291</v>
      </c>
      <c r="J13" s="13">
        <f>SUM(J7:J12)</f>
        <v>105</v>
      </c>
      <c r="K13" s="14">
        <f>SUM(K7:K12)</f>
        <v>3150</v>
      </c>
      <c r="L13" s="11">
        <f>SUM(L7:L12)</f>
        <v>42255.87</v>
      </c>
    </row>
    <row r="15" spans="2:12" hidden="1" x14ac:dyDescent="0.3"/>
    <row r="16" spans="2:12" ht="6.75" hidden="1" customHeight="1" x14ac:dyDescent="0.3"/>
    <row r="17" spans="2:6" ht="6.75" hidden="1" customHeight="1" x14ac:dyDescent="0.3"/>
    <row r="18" spans="2:6" ht="6.75" hidden="1" customHeight="1" x14ac:dyDescent="0.3"/>
    <row r="19" spans="2:6" ht="6.75" hidden="1" customHeight="1" x14ac:dyDescent="0.3"/>
    <row r="20" spans="2:6" ht="6.75" hidden="1" customHeight="1" x14ac:dyDescent="0.3"/>
    <row r="21" spans="2:6" ht="6.75" hidden="1" customHeight="1" x14ac:dyDescent="0.3"/>
    <row r="22" spans="2:6" ht="6.75" hidden="1" customHeight="1" x14ac:dyDescent="0.3"/>
    <row r="23" spans="2:6" ht="6.75" hidden="1" customHeight="1" x14ac:dyDescent="0.3"/>
    <row r="24" spans="2:6" ht="6.75" hidden="1" customHeight="1" x14ac:dyDescent="0.3"/>
    <row r="25" spans="2:6" ht="6.75" hidden="1" customHeight="1" x14ac:dyDescent="0.3"/>
    <row r="26" spans="2:6" ht="6.75" hidden="1" customHeight="1" x14ac:dyDescent="0.3"/>
    <row r="27" spans="2:6" ht="6.75" hidden="1" customHeight="1" x14ac:dyDescent="0.3"/>
    <row r="28" spans="2:6" ht="6.75" hidden="1" customHeight="1" x14ac:dyDescent="0.3"/>
    <row r="29" spans="2:6" ht="6.75" customHeight="1" x14ac:dyDescent="0.3"/>
    <row r="30" spans="2:6" ht="6.75" customHeight="1" x14ac:dyDescent="0.3"/>
    <row r="32" spans="2:6" ht="17.25" x14ac:dyDescent="0.3">
      <c r="B32" s="46" t="s">
        <v>18</v>
      </c>
      <c r="C32" s="42"/>
      <c r="D32" s="42"/>
      <c r="E32" s="42"/>
      <c r="F32" s="42"/>
    </row>
    <row r="34" spans="2:6" ht="35.25" customHeight="1" x14ac:dyDescent="0.3">
      <c r="B34" s="15" t="s">
        <v>19</v>
      </c>
      <c r="C34" s="16" t="s">
        <v>20</v>
      </c>
      <c r="D34" s="16" t="s">
        <v>21</v>
      </c>
      <c r="E34" s="16" t="s">
        <v>22</v>
      </c>
      <c r="F34" s="16" t="s">
        <v>23</v>
      </c>
    </row>
    <row r="35" spans="2:6" x14ac:dyDescent="0.3">
      <c r="B35" s="4" t="s">
        <v>24</v>
      </c>
      <c r="C35" s="17">
        <v>0.25</v>
      </c>
      <c r="D35" s="3" t="s">
        <v>25</v>
      </c>
      <c r="E35" s="5">
        <f>IFERROR(VLOOKUP(B35, Configuración!$A$2:$C$50, 3, FALSE), 0)</f>
        <v>6.5</v>
      </c>
      <c r="F35" s="5">
        <f t="shared" ref="F35:F54" si="3">C35*E35</f>
        <v>1.625</v>
      </c>
    </row>
    <row r="36" spans="2:6" x14ac:dyDescent="0.3">
      <c r="B36" s="18" t="s">
        <v>26</v>
      </c>
      <c r="C36" s="19">
        <v>0.05</v>
      </c>
      <c r="D36" s="20" t="s">
        <v>27</v>
      </c>
      <c r="E36" s="21">
        <f>IFERROR(VLOOKUP(B36, Configuración!$A$2:$C$50, 3, FALSE), 0)</f>
        <v>2</v>
      </c>
      <c r="F36" s="21">
        <f t="shared" si="3"/>
        <v>0.1</v>
      </c>
    </row>
    <row r="37" spans="2:6" x14ac:dyDescent="0.3">
      <c r="B37" s="4" t="s">
        <v>28</v>
      </c>
      <c r="C37" s="17">
        <v>0.4</v>
      </c>
      <c r="D37" s="3" t="s">
        <v>25</v>
      </c>
      <c r="E37" s="5">
        <f>IFERROR(VLOOKUP(B37, Configuración!$A$2:$C$50, 3, FALSE), 0)</f>
        <v>1</v>
      </c>
      <c r="F37" s="5">
        <f t="shared" si="3"/>
        <v>0.4</v>
      </c>
    </row>
    <row r="38" spans="2:6" x14ac:dyDescent="0.3">
      <c r="B38" s="18" t="s">
        <v>29</v>
      </c>
      <c r="C38" s="19">
        <v>10</v>
      </c>
      <c r="D38" s="20" t="s">
        <v>30</v>
      </c>
      <c r="E38" s="21">
        <f>IFERROR(VLOOKUP(B38, Configuración!$A$2:$C$50, 3, FALSE), 0)</f>
        <v>0.02</v>
      </c>
      <c r="F38" s="21">
        <f t="shared" si="3"/>
        <v>0.2</v>
      </c>
    </row>
    <row r="39" spans="2:6" x14ac:dyDescent="0.3">
      <c r="B39" s="4" t="s">
        <v>31</v>
      </c>
      <c r="C39" s="17">
        <v>1</v>
      </c>
      <c r="D39" s="3" t="s">
        <v>21</v>
      </c>
      <c r="E39" s="5">
        <f>IFERROR(VLOOKUP(B39, Configuración!$A$2:$C$50, 3, FALSE), 0)</f>
        <v>0.4</v>
      </c>
      <c r="F39" s="5">
        <f t="shared" si="3"/>
        <v>0.4</v>
      </c>
    </row>
    <row r="40" spans="2:6" x14ac:dyDescent="0.3">
      <c r="B40" s="18"/>
      <c r="C40" s="19"/>
      <c r="D40" s="20"/>
      <c r="E40" s="21">
        <f>IFERROR(VLOOKUP(B40, Configuración!$A$2:$C$50, 3, FALSE), 0)</f>
        <v>0</v>
      </c>
      <c r="F40" s="21">
        <f t="shared" si="3"/>
        <v>0</v>
      </c>
    </row>
    <row r="41" spans="2:6" x14ac:dyDescent="0.3">
      <c r="B41" s="4"/>
      <c r="C41" s="17"/>
      <c r="D41" s="3"/>
      <c r="E41" s="5">
        <f>IFERROR(VLOOKUP(B41, Configuración!$A$2:$C$50, 3, FALSE), 0)</f>
        <v>0</v>
      </c>
      <c r="F41" s="5">
        <f t="shared" si="3"/>
        <v>0</v>
      </c>
    </row>
    <row r="42" spans="2:6" x14ac:dyDescent="0.3">
      <c r="B42" s="18"/>
      <c r="C42" s="19"/>
      <c r="D42" s="20"/>
      <c r="E42" s="21">
        <f>IFERROR(VLOOKUP(B42, Configuración!$A$2:$C$50, 3, FALSE), 0)</f>
        <v>0</v>
      </c>
      <c r="F42" s="21">
        <f t="shared" si="3"/>
        <v>0</v>
      </c>
    </row>
    <row r="43" spans="2:6" x14ac:dyDescent="0.3">
      <c r="B43" s="4"/>
      <c r="C43" s="17"/>
      <c r="D43" s="3"/>
      <c r="E43" s="5">
        <f>IFERROR(VLOOKUP(B43, Configuración!$A$2:$C$50, 3, FALSE), 0)</f>
        <v>0</v>
      </c>
      <c r="F43" s="5">
        <f t="shared" si="3"/>
        <v>0</v>
      </c>
    </row>
    <row r="44" spans="2:6" x14ac:dyDescent="0.3">
      <c r="B44" s="18"/>
      <c r="C44" s="19"/>
      <c r="D44" s="20"/>
      <c r="E44" s="21">
        <f>IFERROR(VLOOKUP(B44, Configuración!$A$2:$C$50, 3, FALSE), 0)</f>
        <v>0</v>
      </c>
      <c r="F44" s="21">
        <f t="shared" si="3"/>
        <v>0</v>
      </c>
    </row>
    <row r="45" spans="2:6" x14ac:dyDescent="0.3">
      <c r="B45" s="4"/>
      <c r="C45" s="17"/>
      <c r="D45" s="3"/>
      <c r="E45" s="5">
        <f>IFERROR(VLOOKUP(B45, Configuración!$A$2:$C$50, 3, FALSE), 0)</f>
        <v>0</v>
      </c>
      <c r="F45" s="5">
        <f t="shared" si="3"/>
        <v>0</v>
      </c>
    </row>
    <row r="46" spans="2:6" x14ac:dyDescent="0.3">
      <c r="B46" s="18"/>
      <c r="C46" s="19"/>
      <c r="D46" s="20"/>
      <c r="E46" s="21">
        <f>IFERROR(VLOOKUP(B46, Configuración!$A$2:$C$50, 3, FALSE), 0)</f>
        <v>0</v>
      </c>
      <c r="F46" s="21">
        <f t="shared" si="3"/>
        <v>0</v>
      </c>
    </row>
    <row r="47" spans="2:6" x14ac:dyDescent="0.3">
      <c r="B47" s="4"/>
      <c r="C47" s="17"/>
      <c r="D47" s="3"/>
      <c r="E47" s="5">
        <f>IFERROR(VLOOKUP(B47, Configuración!$A$2:$C$50, 3, FALSE), 0)</f>
        <v>0</v>
      </c>
      <c r="F47" s="5">
        <f t="shared" si="3"/>
        <v>0</v>
      </c>
    </row>
    <row r="48" spans="2:6" x14ac:dyDescent="0.3">
      <c r="B48" s="18"/>
      <c r="C48" s="19"/>
      <c r="D48" s="20"/>
      <c r="E48" s="21">
        <f>IFERROR(VLOOKUP(B48, Configuración!$A$2:$C$50, 3, FALSE), 0)</f>
        <v>0</v>
      </c>
      <c r="F48" s="21">
        <f t="shared" si="3"/>
        <v>0</v>
      </c>
    </row>
    <row r="49" spans="2:6" x14ac:dyDescent="0.3">
      <c r="B49" s="4"/>
      <c r="C49" s="17"/>
      <c r="D49" s="3"/>
      <c r="E49" s="5">
        <f>IFERROR(VLOOKUP(B49, Configuración!$A$2:$C$50, 3, FALSE), 0)</f>
        <v>0</v>
      </c>
      <c r="F49" s="5">
        <f t="shared" si="3"/>
        <v>0</v>
      </c>
    </row>
    <row r="50" spans="2:6" x14ac:dyDescent="0.3">
      <c r="B50" s="18"/>
      <c r="C50" s="19"/>
      <c r="D50" s="20"/>
      <c r="E50" s="21">
        <f>IFERROR(VLOOKUP(B50, Configuración!$A$2:$C$50, 3, FALSE), 0)</f>
        <v>0</v>
      </c>
      <c r="F50" s="21">
        <f t="shared" si="3"/>
        <v>0</v>
      </c>
    </row>
    <row r="51" spans="2:6" x14ac:dyDescent="0.3">
      <c r="B51" s="4"/>
      <c r="C51" s="17"/>
      <c r="D51" s="3"/>
      <c r="E51" s="5">
        <f>IFERROR(VLOOKUP(B51, Configuración!$A$2:$C$50, 3, FALSE), 0)</f>
        <v>0</v>
      </c>
      <c r="F51" s="5">
        <f t="shared" si="3"/>
        <v>0</v>
      </c>
    </row>
    <row r="52" spans="2:6" x14ac:dyDescent="0.3">
      <c r="B52" s="18"/>
      <c r="C52" s="19"/>
      <c r="D52" s="20"/>
      <c r="E52" s="21">
        <f>IFERROR(VLOOKUP(B52, Configuración!$A$2:$C$50, 3, FALSE), 0)</f>
        <v>0</v>
      </c>
      <c r="F52" s="21">
        <f t="shared" si="3"/>
        <v>0</v>
      </c>
    </row>
    <row r="53" spans="2:6" x14ac:dyDescent="0.3">
      <c r="B53" s="4"/>
      <c r="C53" s="17"/>
      <c r="D53" s="3"/>
      <c r="E53" s="5">
        <f>IFERROR(VLOOKUP(B53, Configuración!$A$2:$C$50, 3, FALSE), 0)</f>
        <v>0</v>
      </c>
      <c r="F53" s="5">
        <f t="shared" si="3"/>
        <v>0</v>
      </c>
    </row>
    <row r="54" spans="2:6" x14ac:dyDescent="0.3">
      <c r="B54" s="18"/>
      <c r="C54" s="19"/>
      <c r="D54" s="20"/>
      <c r="E54" s="21">
        <f>IFERROR(VLOOKUP(B54, Configuración!$A$2:$C$50, 3, FALSE), 0)</f>
        <v>0</v>
      </c>
      <c r="F54" s="21">
        <f t="shared" si="3"/>
        <v>0</v>
      </c>
    </row>
    <row r="55" spans="2:6" x14ac:dyDescent="0.3">
      <c r="B55" s="22" t="s">
        <v>32</v>
      </c>
      <c r="C55" s="22"/>
      <c r="D55" s="22"/>
      <c r="E55" s="22"/>
      <c r="F55" s="23">
        <f>SUM(F35:F54)</f>
        <v>2.7250000000000001</v>
      </c>
    </row>
    <row r="56" spans="2:6" x14ac:dyDescent="0.3">
      <c r="B56" s="24" t="s">
        <v>33</v>
      </c>
      <c r="C56" s="25">
        <v>0.5</v>
      </c>
      <c r="D56" s="26" t="s">
        <v>34</v>
      </c>
      <c r="E56" s="27">
        <v>6</v>
      </c>
      <c r="F56" s="28">
        <f>C56*E56</f>
        <v>3</v>
      </c>
    </row>
    <row r="57" spans="2:6" x14ac:dyDescent="0.3">
      <c r="B57" s="24" t="s">
        <v>35</v>
      </c>
      <c r="C57" s="1"/>
      <c r="D57" s="1"/>
      <c r="E57" s="1"/>
      <c r="F57" s="28">
        <v>1.25</v>
      </c>
    </row>
    <row r="58" spans="2:6" x14ac:dyDescent="0.3">
      <c r="B58" s="22" t="s">
        <v>36</v>
      </c>
      <c r="C58" s="22"/>
      <c r="D58" s="22"/>
      <c r="E58" s="22"/>
      <c r="F58" s="23">
        <f>F55+F56+F57</f>
        <v>6.9749999999999996</v>
      </c>
    </row>
    <row r="59" spans="2:6" x14ac:dyDescent="0.3">
      <c r="B59" s="24" t="s">
        <v>37</v>
      </c>
      <c r="C59" s="1"/>
      <c r="D59" s="1"/>
      <c r="E59" s="1"/>
      <c r="F59" s="28">
        <f>H7</f>
        <v>15</v>
      </c>
    </row>
    <row r="60" spans="2:6" x14ac:dyDescent="0.3">
      <c r="B60" s="22" t="s">
        <v>38</v>
      </c>
      <c r="C60" s="22"/>
      <c r="D60" s="22"/>
      <c r="E60" s="22"/>
      <c r="F60" s="29">
        <f>IF(F59&gt;0, (F59-F58)/F59, 0)</f>
        <v>0.53500000000000003</v>
      </c>
    </row>
    <row r="64" spans="2:6" ht="17.25" x14ac:dyDescent="0.3">
      <c r="B64" s="46" t="s">
        <v>39</v>
      </c>
      <c r="C64" s="42"/>
      <c r="D64" s="42"/>
      <c r="E64" s="42"/>
      <c r="F64" s="42"/>
    </row>
    <row r="66" spans="2:6" ht="27.75" customHeight="1" x14ac:dyDescent="0.3">
      <c r="B66" s="15" t="s">
        <v>19</v>
      </c>
      <c r="C66" s="16" t="s">
        <v>20</v>
      </c>
      <c r="D66" s="16" t="s">
        <v>21</v>
      </c>
      <c r="E66" s="16" t="s">
        <v>22</v>
      </c>
      <c r="F66" s="16" t="s">
        <v>23</v>
      </c>
    </row>
    <row r="67" spans="2:6" x14ac:dyDescent="0.3">
      <c r="B67" s="4" t="s">
        <v>40</v>
      </c>
      <c r="C67" s="17">
        <v>0.2</v>
      </c>
      <c r="D67" s="3" t="s">
        <v>25</v>
      </c>
      <c r="E67" s="5">
        <f>IFERROR(VLOOKUP(B67, Configuración!$A$2:$C$50, 3, FALSE), 0)</f>
        <v>9</v>
      </c>
      <c r="F67" s="5">
        <f t="shared" ref="F67:F86" si="4">C67*E67</f>
        <v>1.8</v>
      </c>
    </row>
    <row r="68" spans="2:6" x14ac:dyDescent="0.3">
      <c r="B68" s="18" t="s">
        <v>41</v>
      </c>
      <c r="C68" s="19">
        <v>0.15</v>
      </c>
      <c r="D68" s="20" t="s">
        <v>25</v>
      </c>
      <c r="E68" s="21">
        <f>IFERROR(VLOOKUP(B68, Configuración!$A$2:$C$50, 3, FALSE), 0)</f>
        <v>1.5</v>
      </c>
      <c r="F68" s="21">
        <f t="shared" si="4"/>
        <v>0.22499999999999998</v>
      </c>
    </row>
    <row r="69" spans="2:6" x14ac:dyDescent="0.3">
      <c r="B69" s="4" t="s">
        <v>42</v>
      </c>
      <c r="C69" s="17">
        <v>0.1</v>
      </c>
      <c r="D69" s="3" t="s">
        <v>25</v>
      </c>
      <c r="E69" s="5">
        <f>IFERROR(VLOOKUP(B69, Configuración!$A$2:$C$50, 3, FALSE), 0)</f>
        <v>0.8</v>
      </c>
      <c r="F69" s="5">
        <f t="shared" si="4"/>
        <v>8.0000000000000016E-2</v>
      </c>
    </row>
    <row r="70" spans="2:6" x14ac:dyDescent="0.3">
      <c r="B70" s="18" t="s">
        <v>43</v>
      </c>
      <c r="C70" s="19">
        <v>0.05</v>
      </c>
      <c r="D70" s="20" t="s">
        <v>25</v>
      </c>
      <c r="E70" s="21">
        <f>IFERROR(VLOOKUP(B70, Configuración!$A$2:$C$50, 3, FALSE), 0)</f>
        <v>2.2000000000000002</v>
      </c>
      <c r="F70" s="21">
        <f t="shared" si="4"/>
        <v>0.11000000000000001</v>
      </c>
    </row>
    <row r="71" spans="2:6" x14ac:dyDescent="0.3">
      <c r="B71" s="4" t="s">
        <v>29</v>
      </c>
      <c r="C71" s="17">
        <v>5</v>
      </c>
      <c r="D71" s="3" t="s">
        <v>30</v>
      </c>
      <c r="E71" s="5">
        <f>IFERROR(VLOOKUP(B71, Configuración!$A$2:$C$50, 3, FALSE), 0)</f>
        <v>0.02</v>
      </c>
      <c r="F71" s="5">
        <f t="shared" si="4"/>
        <v>0.1</v>
      </c>
    </row>
    <row r="72" spans="2:6" x14ac:dyDescent="0.3">
      <c r="B72" s="18"/>
      <c r="C72" s="19"/>
      <c r="D72" s="20"/>
      <c r="E72" s="21">
        <f>IFERROR(VLOOKUP(B72, Configuración!$A$2:$C$50, 3, FALSE), 0)</f>
        <v>0</v>
      </c>
      <c r="F72" s="21">
        <f t="shared" si="4"/>
        <v>0</v>
      </c>
    </row>
    <row r="73" spans="2:6" x14ac:dyDescent="0.3">
      <c r="B73" s="4"/>
      <c r="C73" s="17"/>
      <c r="D73" s="3"/>
      <c r="E73" s="5">
        <f>IFERROR(VLOOKUP(B73, Configuración!$A$2:$C$50, 3, FALSE), 0)</f>
        <v>0</v>
      </c>
      <c r="F73" s="5">
        <f t="shared" si="4"/>
        <v>0</v>
      </c>
    </row>
    <row r="74" spans="2:6" x14ac:dyDescent="0.3">
      <c r="B74" s="18"/>
      <c r="C74" s="19"/>
      <c r="D74" s="20"/>
      <c r="E74" s="21">
        <f>IFERROR(VLOOKUP(B74, Configuración!$A$2:$C$50, 3, FALSE), 0)</f>
        <v>0</v>
      </c>
      <c r="F74" s="21">
        <f t="shared" si="4"/>
        <v>0</v>
      </c>
    </row>
    <row r="75" spans="2:6" x14ac:dyDescent="0.3">
      <c r="B75" s="4"/>
      <c r="C75" s="17"/>
      <c r="D75" s="3"/>
      <c r="E75" s="5">
        <f>IFERROR(VLOOKUP(B75, Configuración!$A$2:$C$50, 3, FALSE), 0)</f>
        <v>0</v>
      </c>
      <c r="F75" s="5">
        <f t="shared" si="4"/>
        <v>0</v>
      </c>
    </row>
    <row r="76" spans="2:6" x14ac:dyDescent="0.3">
      <c r="B76" s="18"/>
      <c r="C76" s="19"/>
      <c r="D76" s="20"/>
      <c r="E76" s="21">
        <f>IFERROR(VLOOKUP(B76, Configuración!$A$2:$C$50, 3, FALSE), 0)</f>
        <v>0</v>
      </c>
      <c r="F76" s="21">
        <f t="shared" si="4"/>
        <v>0</v>
      </c>
    </row>
    <row r="77" spans="2:6" x14ac:dyDescent="0.3">
      <c r="B77" s="4"/>
      <c r="C77" s="17"/>
      <c r="D77" s="3"/>
      <c r="E77" s="5">
        <f>IFERROR(VLOOKUP(B77, Configuración!$A$2:$C$50, 3, FALSE), 0)</f>
        <v>0</v>
      </c>
      <c r="F77" s="5">
        <f t="shared" si="4"/>
        <v>0</v>
      </c>
    </row>
    <row r="78" spans="2:6" x14ac:dyDescent="0.3">
      <c r="B78" s="18"/>
      <c r="C78" s="19"/>
      <c r="D78" s="20"/>
      <c r="E78" s="21">
        <f>IFERROR(VLOOKUP(B78, Configuración!$A$2:$C$50, 3, FALSE), 0)</f>
        <v>0</v>
      </c>
      <c r="F78" s="21">
        <f t="shared" si="4"/>
        <v>0</v>
      </c>
    </row>
    <row r="79" spans="2:6" x14ac:dyDescent="0.3">
      <c r="B79" s="4"/>
      <c r="C79" s="17"/>
      <c r="D79" s="3"/>
      <c r="E79" s="5">
        <f>IFERROR(VLOOKUP(B79, Configuración!$A$2:$C$50, 3, FALSE), 0)</f>
        <v>0</v>
      </c>
      <c r="F79" s="5">
        <f t="shared" si="4"/>
        <v>0</v>
      </c>
    </row>
    <row r="80" spans="2:6" x14ac:dyDescent="0.3">
      <c r="B80" s="18"/>
      <c r="C80" s="19"/>
      <c r="D80" s="20"/>
      <c r="E80" s="21">
        <f>IFERROR(VLOOKUP(B80, Configuración!$A$2:$C$50, 3, FALSE), 0)</f>
        <v>0</v>
      </c>
      <c r="F80" s="21">
        <f t="shared" si="4"/>
        <v>0</v>
      </c>
    </row>
    <row r="81" spans="2:6" x14ac:dyDescent="0.3">
      <c r="B81" s="4"/>
      <c r="C81" s="17"/>
      <c r="D81" s="3"/>
      <c r="E81" s="5">
        <f>IFERROR(VLOOKUP(B81, Configuración!$A$2:$C$50, 3, FALSE), 0)</f>
        <v>0</v>
      </c>
      <c r="F81" s="5">
        <f t="shared" si="4"/>
        <v>0</v>
      </c>
    </row>
    <row r="82" spans="2:6" x14ac:dyDescent="0.3">
      <c r="B82" s="18"/>
      <c r="C82" s="19"/>
      <c r="D82" s="20"/>
      <c r="E82" s="21">
        <f>IFERROR(VLOOKUP(B82, Configuración!$A$2:$C$50, 3, FALSE), 0)</f>
        <v>0</v>
      </c>
      <c r="F82" s="21">
        <f t="shared" si="4"/>
        <v>0</v>
      </c>
    </row>
    <row r="83" spans="2:6" x14ac:dyDescent="0.3">
      <c r="B83" s="4"/>
      <c r="C83" s="17"/>
      <c r="D83" s="3"/>
      <c r="E83" s="5">
        <f>IFERROR(VLOOKUP(B83, Configuración!$A$2:$C$50, 3, FALSE), 0)</f>
        <v>0</v>
      </c>
      <c r="F83" s="5">
        <f t="shared" si="4"/>
        <v>0</v>
      </c>
    </row>
    <row r="84" spans="2:6" x14ac:dyDescent="0.3">
      <c r="B84" s="18"/>
      <c r="C84" s="19"/>
      <c r="D84" s="20"/>
      <c r="E84" s="21">
        <f>IFERROR(VLOOKUP(B84, Configuración!$A$2:$C$50, 3, FALSE), 0)</f>
        <v>0</v>
      </c>
      <c r="F84" s="21">
        <f t="shared" si="4"/>
        <v>0</v>
      </c>
    </row>
    <row r="85" spans="2:6" x14ac:dyDescent="0.3">
      <c r="B85" s="4"/>
      <c r="C85" s="17"/>
      <c r="D85" s="3"/>
      <c r="E85" s="5">
        <f>IFERROR(VLOOKUP(B85, Configuración!$A$2:$C$50, 3, FALSE), 0)</f>
        <v>0</v>
      </c>
      <c r="F85" s="5">
        <f t="shared" si="4"/>
        <v>0</v>
      </c>
    </row>
    <row r="86" spans="2:6" x14ac:dyDescent="0.3">
      <c r="B86" s="18"/>
      <c r="C86" s="19"/>
      <c r="D86" s="20"/>
      <c r="E86" s="21">
        <f>IFERROR(VLOOKUP(B86, Configuración!$A$2:$C$50, 3, FALSE), 0)</f>
        <v>0</v>
      </c>
      <c r="F86" s="21">
        <f t="shared" si="4"/>
        <v>0</v>
      </c>
    </row>
    <row r="87" spans="2:6" x14ac:dyDescent="0.3">
      <c r="B87" s="22" t="s">
        <v>32</v>
      </c>
      <c r="C87" s="22"/>
      <c r="D87" s="22"/>
      <c r="E87" s="22"/>
      <c r="F87" s="23">
        <f>SUM(F67:F86)</f>
        <v>2.3149999999999999</v>
      </c>
    </row>
    <row r="88" spans="2:6" x14ac:dyDescent="0.3">
      <c r="B88" s="24" t="s">
        <v>33</v>
      </c>
      <c r="C88" s="25">
        <v>0.4</v>
      </c>
      <c r="D88" s="26" t="s">
        <v>34</v>
      </c>
      <c r="E88" s="27">
        <v>6</v>
      </c>
      <c r="F88" s="28">
        <f>C88*E88</f>
        <v>2.4000000000000004</v>
      </c>
    </row>
    <row r="89" spans="2:6" x14ac:dyDescent="0.3">
      <c r="B89" s="24" t="s">
        <v>35</v>
      </c>
      <c r="C89" s="1"/>
      <c r="D89" s="1"/>
      <c r="E89" s="1"/>
      <c r="F89" s="28">
        <v>2.25</v>
      </c>
    </row>
    <row r="90" spans="2:6" x14ac:dyDescent="0.3">
      <c r="B90" s="22" t="s">
        <v>36</v>
      </c>
      <c r="C90" s="22"/>
      <c r="D90" s="22"/>
      <c r="E90" s="22"/>
      <c r="F90" s="23">
        <f>F87+F88+F89</f>
        <v>6.9649999999999999</v>
      </c>
    </row>
    <row r="91" spans="2:6" x14ac:dyDescent="0.3">
      <c r="B91" s="24" t="s">
        <v>37</v>
      </c>
      <c r="C91" s="1"/>
      <c r="D91" s="1"/>
      <c r="E91" s="1"/>
      <c r="F91" s="28">
        <f>H8</f>
        <v>18</v>
      </c>
    </row>
    <row r="92" spans="2:6" x14ac:dyDescent="0.3">
      <c r="B92" s="22" t="s">
        <v>38</v>
      </c>
      <c r="C92" s="22"/>
      <c r="D92" s="22"/>
      <c r="E92" s="22"/>
      <c r="F92" s="29">
        <f>IF(F91&gt;0, (F91-F90)/F91, 0)</f>
        <v>0.61305555555555558</v>
      </c>
    </row>
    <row r="96" spans="2:6" ht="17.25" x14ac:dyDescent="0.3">
      <c r="B96" s="46" t="s">
        <v>44</v>
      </c>
      <c r="C96" s="42"/>
      <c r="D96" s="42"/>
      <c r="E96" s="42"/>
      <c r="F96" s="42"/>
    </row>
    <row r="98" spans="2:6" ht="35.25" customHeight="1" x14ac:dyDescent="0.3">
      <c r="B98" s="15" t="s">
        <v>19</v>
      </c>
      <c r="C98" s="16" t="s">
        <v>20</v>
      </c>
      <c r="D98" s="16" t="s">
        <v>21</v>
      </c>
      <c r="E98" s="16" t="s">
        <v>22</v>
      </c>
      <c r="F98" s="16" t="s">
        <v>23</v>
      </c>
    </row>
    <row r="99" spans="2:6" x14ac:dyDescent="0.3">
      <c r="B99" s="4" t="s">
        <v>45</v>
      </c>
      <c r="C99" s="17">
        <v>0.22</v>
      </c>
      <c r="D99" s="3" t="s">
        <v>25</v>
      </c>
      <c r="E99" s="5">
        <f>IFERROR(VLOOKUP(B99, Configuración!$A$2:$C$50, 3, FALSE), 0)</f>
        <v>14</v>
      </c>
      <c r="F99" s="5">
        <f t="shared" ref="F99:F118" si="5">C99*E99</f>
        <v>3.08</v>
      </c>
    </row>
    <row r="100" spans="2:6" x14ac:dyDescent="0.3">
      <c r="B100" s="18" t="s">
        <v>28</v>
      </c>
      <c r="C100" s="19">
        <v>0.25</v>
      </c>
      <c r="D100" s="20" t="s">
        <v>25</v>
      </c>
      <c r="E100" s="21">
        <f>IFERROR(VLOOKUP(B100, Configuración!$A$2:$C$50, 3, FALSE), 0)</f>
        <v>1</v>
      </c>
      <c r="F100" s="21">
        <f t="shared" si="5"/>
        <v>0.25</v>
      </c>
    </row>
    <row r="101" spans="2:6" x14ac:dyDescent="0.3">
      <c r="B101" s="4" t="s">
        <v>42</v>
      </c>
      <c r="C101" s="17">
        <v>0.08</v>
      </c>
      <c r="D101" s="3" t="s">
        <v>25</v>
      </c>
      <c r="E101" s="5">
        <f>IFERROR(VLOOKUP(B101, Configuración!$A$2:$C$50, 3, FALSE), 0)</f>
        <v>0.8</v>
      </c>
      <c r="F101" s="5">
        <f t="shared" si="5"/>
        <v>6.4000000000000001E-2</v>
      </c>
    </row>
    <row r="102" spans="2:6" x14ac:dyDescent="0.3">
      <c r="B102" s="18" t="s">
        <v>46</v>
      </c>
      <c r="C102" s="19">
        <v>0.1</v>
      </c>
      <c r="D102" s="20" t="s">
        <v>25</v>
      </c>
      <c r="E102" s="21">
        <f>IFERROR(VLOOKUP(B102, Configuración!$A$2:$C$50, 3, FALSE), 0)</f>
        <v>1.1000000000000001</v>
      </c>
      <c r="F102" s="21">
        <f t="shared" si="5"/>
        <v>0.11000000000000001</v>
      </c>
    </row>
    <row r="103" spans="2:6" x14ac:dyDescent="0.3">
      <c r="B103" s="4" t="s">
        <v>26</v>
      </c>
      <c r="C103" s="17">
        <v>0.04</v>
      </c>
      <c r="D103" s="3" t="s">
        <v>27</v>
      </c>
      <c r="E103" s="5">
        <f>IFERROR(VLOOKUP(B103, Configuración!$A$2:$C$50, 3, FALSE), 0)</f>
        <v>2</v>
      </c>
      <c r="F103" s="5">
        <f t="shared" si="5"/>
        <v>0.08</v>
      </c>
    </row>
    <row r="104" spans="2:6" x14ac:dyDescent="0.3">
      <c r="B104" s="18"/>
      <c r="C104" s="19"/>
      <c r="D104" s="20"/>
      <c r="E104" s="21">
        <f>IFERROR(VLOOKUP(B104, Configuración!$A$2:$C$50, 3, FALSE), 0)</f>
        <v>0</v>
      </c>
      <c r="F104" s="21">
        <f t="shared" si="5"/>
        <v>0</v>
      </c>
    </row>
    <row r="105" spans="2:6" x14ac:dyDescent="0.3">
      <c r="B105" s="4"/>
      <c r="C105" s="17"/>
      <c r="D105" s="3"/>
      <c r="E105" s="5">
        <f>IFERROR(VLOOKUP(B105, Configuración!$A$2:$C$50, 3, FALSE), 0)</f>
        <v>0</v>
      </c>
      <c r="F105" s="5">
        <f t="shared" si="5"/>
        <v>0</v>
      </c>
    </row>
    <row r="106" spans="2:6" x14ac:dyDescent="0.3">
      <c r="B106" s="18"/>
      <c r="C106" s="19"/>
      <c r="D106" s="20"/>
      <c r="E106" s="21">
        <f>IFERROR(VLOOKUP(B106, Configuración!$A$2:$C$50, 3, FALSE), 0)</f>
        <v>0</v>
      </c>
      <c r="F106" s="21">
        <f t="shared" si="5"/>
        <v>0</v>
      </c>
    </row>
    <row r="107" spans="2:6" x14ac:dyDescent="0.3">
      <c r="B107" s="4"/>
      <c r="C107" s="17"/>
      <c r="D107" s="3"/>
      <c r="E107" s="5">
        <f>IFERROR(VLOOKUP(B107, Configuración!$A$2:$C$50, 3, FALSE), 0)</f>
        <v>0</v>
      </c>
      <c r="F107" s="5">
        <f t="shared" si="5"/>
        <v>0</v>
      </c>
    </row>
    <row r="108" spans="2:6" x14ac:dyDescent="0.3">
      <c r="B108" s="18"/>
      <c r="C108" s="19"/>
      <c r="D108" s="20"/>
      <c r="E108" s="21">
        <f>IFERROR(VLOOKUP(B108, Configuración!$A$2:$C$50, 3, FALSE), 0)</f>
        <v>0</v>
      </c>
      <c r="F108" s="21">
        <f t="shared" si="5"/>
        <v>0</v>
      </c>
    </row>
    <row r="109" spans="2:6" x14ac:dyDescent="0.3">
      <c r="B109" s="4"/>
      <c r="C109" s="17"/>
      <c r="D109" s="3"/>
      <c r="E109" s="5">
        <f>IFERROR(VLOOKUP(B109, Configuración!$A$2:$C$50, 3, FALSE), 0)</f>
        <v>0</v>
      </c>
      <c r="F109" s="5">
        <f t="shared" si="5"/>
        <v>0</v>
      </c>
    </row>
    <row r="110" spans="2:6" x14ac:dyDescent="0.3">
      <c r="B110" s="18"/>
      <c r="C110" s="19"/>
      <c r="D110" s="20"/>
      <c r="E110" s="21">
        <f>IFERROR(VLOOKUP(B110, Configuración!$A$2:$C$50, 3, FALSE), 0)</f>
        <v>0</v>
      </c>
      <c r="F110" s="21">
        <f t="shared" si="5"/>
        <v>0</v>
      </c>
    </row>
    <row r="111" spans="2:6" x14ac:dyDescent="0.3">
      <c r="B111" s="4"/>
      <c r="C111" s="17"/>
      <c r="D111" s="3"/>
      <c r="E111" s="5">
        <f>IFERROR(VLOOKUP(B111, Configuración!$A$2:$C$50, 3, FALSE), 0)</f>
        <v>0</v>
      </c>
      <c r="F111" s="5">
        <f t="shared" si="5"/>
        <v>0</v>
      </c>
    </row>
    <row r="112" spans="2:6" x14ac:dyDescent="0.3">
      <c r="B112" s="18"/>
      <c r="C112" s="19"/>
      <c r="D112" s="20"/>
      <c r="E112" s="21">
        <f>IFERROR(VLOOKUP(B112, Configuración!$A$2:$C$50, 3, FALSE), 0)</f>
        <v>0</v>
      </c>
      <c r="F112" s="21">
        <f t="shared" si="5"/>
        <v>0</v>
      </c>
    </row>
    <row r="113" spans="2:6" x14ac:dyDescent="0.3">
      <c r="B113" s="4"/>
      <c r="C113" s="17"/>
      <c r="D113" s="3"/>
      <c r="E113" s="5">
        <f>IFERROR(VLOOKUP(B113, Configuración!$A$2:$C$50, 3, FALSE), 0)</f>
        <v>0</v>
      </c>
      <c r="F113" s="5">
        <f t="shared" si="5"/>
        <v>0</v>
      </c>
    </row>
    <row r="114" spans="2:6" x14ac:dyDescent="0.3">
      <c r="B114" s="18"/>
      <c r="C114" s="19"/>
      <c r="D114" s="20"/>
      <c r="E114" s="21">
        <f>IFERROR(VLOOKUP(B114, Configuración!$A$2:$C$50, 3, FALSE), 0)</f>
        <v>0</v>
      </c>
      <c r="F114" s="21">
        <f t="shared" si="5"/>
        <v>0</v>
      </c>
    </row>
    <row r="115" spans="2:6" x14ac:dyDescent="0.3">
      <c r="B115" s="4"/>
      <c r="C115" s="17"/>
      <c r="D115" s="3"/>
      <c r="E115" s="5">
        <f>IFERROR(VLOOKUP(B115, Configuración!$A$2:$C$50, 3, FALSE), 0)</f>
        <v>0</v>
      </c>
      <c r="F115" s="5">
        <f t="shared" si="5"/>
        <v>0</v>
      </c>
    </row>
    <row r="116" spans="2:6" x14ac:dyDescent="0.3">
      <c r="B116" s="18"/>
      <c r="C116" s="19"/>
      <c r="D116" s="20"/>
      <c r="E116" s="21">
        <f>IFERROR(VLOOKUP(B116, Configuración!$A$2:$C$50, 3, FALSE), 0)</f>
        <v>0</v>
      </c>
      <c r="F116" s="21">
        <f t="shared" si="5"/>
        <v>0</v>
      </c>
    </row>
    <row r="117" spans="2:6" x14ac:dyDescent="0.3">
      <c r="B117" s="4"/>
      <c r="C117" s="17"/>
      <c r="D117" s="3"/>
      <c r="E117" s="5">
        <f>IFERROR(VLOOKUP(B117, Configuración!$A$2:$C$50, 3, FALSE), 0)</f>
        <v>0</v>
      </c>
      <c r="F117" s="5">
        <f t="shared" si="5"/>
        <v>0</v>
      </c>
    </row>
    <row r="118" spans="2:6" x14ac:dyDescent="0.3">
      <c r="B118" s="18"/>
      <c r="C118" s="19"/>
      <c r="D118" s="20"/>
      <c r="E118" s="21">
        <f>IFERROR(VLOOKUP(B118, Configuración!$A$2:$C$50, 3, FALSE), 0)</f>
        <v>0</v>
      </c>
      <c r="F118" s="21">
        <f t="shared" si="5"/>
        <v>0</v>
      </c>
    </row>
    <row r="119" spans="2:6" x14ac:dyDescent="0.3">
      <c r="B119" s="22" t="s">
        <v>32</v>
      </c>
      <c r="C119" s="22"/>
      <c r="D119" s="22"/>
      <c r="E119" s="22"/>
      <c r="F119" s="23">
        <f>SUM(F99:F118)</f>
        <v>3.5840000000000001</v>
      </c>
    </row>
    <row r="120" spans="2:6" x14ac:dyDescent="0.3">
      <c r="B120" s="24" t="s">
        <v>33</v>
      </c>
      <c r="C120" s="25">
        <v>0.4</v>
      </c>
      <c r="D120" s="26" t="s">
        <v>34</v>
      </c>
      <c r="E120" s="27">
        <v>6</v>
      </c>
      <c r="F120" s="28">
        <f>C120*E120</f>
        <v>2.4000000000000004</v>
      </c>
    </row>
    <row r="121" spans="2:6" x14ac:dyDescent="0.3">
      <c r="B121" s="24" t="s">
        <v>35</v>
      </c>
      <c r="C121" s="1"/>
      <c r="D121" s="1"/>
      <c r="E121" s="1"/>
      <c r="F121" s="28">
        <v>3.25</v>
      </c>
    </row>
    <row r="122" spans="2:6" x14ac:dyDescent="0.3">
      <c r="B122" s="22" t="s">
        <v>36</v>
      </c>
      <c r="C122" s="22"/>
      <c r="D122" s="22"/>
      <c r="E122" s="22"/>
      <c r="F122" s="23">
        <f>F119+F120+F121</f>
        <v>9.234</v>
      </c>
    </row>
    <row r="123" spans="2:6" x14ac:dyDescent="0.3">
      <c r="B123" s="24" t="s">
        <v>37</v>
      </c>
      <c r="C123" s="1"/>
      <c r="D123" s="1"/>
      <c r="E123" s="1"/>
      <c r="F123" s="28">
        <f>H9</f>
        <v>21</v>
      </c>
    </row>
    <row r="124" spans="2:6" x14ac:dyDescent="0.3">
      <c r="B124" s="22" t="s">
        <v>38</v>
      </c>
      <c r="C124" s="22"/>
      <c r="D124" s="22"/>
      <c r="E124" s="22"/>
      <c r="F124" s="29">
        <f>IF(F123&gt;0, (F123-F122)/F123, 0)</f>
        <v>0.56028571428571428</v>
      </c>
    </row>
    <row r="128" spans="2:6" ht="17.25" x14ac:dyDescent="0.3">
      <c r="B128" s="46" t="s">
        <v>47</v>
      </c>
      <c r="C128" s="42"/>
      <c r="D128" s="42"/>
      <c r="E128" s="42"/>
      <c r="F128" s="42"/>
    </row>
    <row r="130" spans="2:6" ht="27.75" customHeight="1" x14ac:dyDescent="0.3">
      <c r="B130" s="15" t="s">
        <v>19</v>
      </c>
      <c r="C130" s="16" t="s">
        <v>20</v>
      </c>
      <c r="D130" s="16" t="s">
        <v>21</v>
      </c>
      <c r="E130" s="16" t="s">
        <v>22</v>
      </c>
      <c r="F130" s="16" t="s">
        <v>23</v>
      </c>
    </row>
    <row r="131" spans="2:6" x14ac:dyDescent="0.3">
      <c r="B131" s="4" t="s">
        <v>24</v>
      </c>
      <c r="C131" s="17">
        <v>0.15</v>
      </c>
      <c r="D131" s="3" t="s">
        <v>25</v>
      </c>
      <c r="E131" s="5">
        <f>IFERROR(VLOOKUP(B131, Configuración!$A$2:$C$50, 3, FALSE), 0)</f>
        <v>6.5</v>
      </c>
      <c r="F131" s="5">
        <f t="shared" ref="F131:F150" si="6">C131*E131</f>
        <v>0.97499999999999998</v>
      </c>
    </row>
    <row r="132" spans="2:6" x14ac:dyDescent="0.3">
      <c r="B132" s="18" t="s">
        <v>43</v>
      </c>
      <c r="C132" s="19">
        <v>0.08</v>
      </c>
      <c r="D132" s="20" t="s">
        <v>25</v>
      </c>
      <c r="E132" s="21">
        <f>IFERROR(VLOOKUP(B132, Configuración!$A$2:$C$50, 3, FALSE), 0)</f>
        <v>2.2000000000000002</v>
      </c>
      <c r="F132" s="21">
        <f t="shared" si="6"/>
        <v>0.17600000000000002</v>
      </c>
    </row>
    <row r="133" spans="2:6" x14ac:dyDescent="0.3">
      <c r="B133" s="4" t="s">
        <v>48</v>
      </c>
      <c r="C133" s="17">
        <v>0.15</v>
      </c>
      <c r="D133" s="3" t="s">
        <v>25</v>
      </c>
      <c r="E133" s="5">
        <f>IFERROR(VLOOKUP(B133, Configuración!$A$2:$C$50, 3, FALSE), 0)</f>
        <v>1.2</v>
      </c>
      <c r="F133" s="5">
        <f t="shared" si="6"/>
        <v>0.18</v>
      </c>
    </row>
    <row r="134" spans="2:6" x14ac:dyDescent="0.3">
      <c r="B134" s="18" t="s">
        <v>26</v>
      </c>
      <c r="C134" s="19">
        <v>0.02</v>
      </c>
      <c r="D134" s="20" t="s">
        <v>27</v>
      </c>
      <c r="E134" s="21">
        <f>IFERROR(VLOOKUP(B134, Configuración!$A$2:$C$50, 3, FALSE), 0)</f>
        <v>2</v>
      </c>
      <c r="F134" s="21">
        <f t="shared" si="6"/>
        <v>0.04</v>
      </c>
    </row>
    <row r="135" spans="2:6" x14ac:dyDescent="0.3">
      <c r="B135" s="4"/>
      <c r="C135" s="17"/>
      <c r="D135" s="3"/>
      <c r="E135" s="5">
        <f>IFERROR(VLOOKUP(B135, Configuración!$A$2:$C$50, 3, FALSE), 0)</f>
        <v>0</v>
      </c>
      <c r="F135" s="5">
        <f t="shared" si="6"/>
        <v>0</v>
      </c>
    </row>
    <row r="136" spans="2:6" x14ac:dyDescent="0.3">
      <c r="B136" s="18"/>
      <c r="C136" s="19"/>
      <c r="D136" s="20"/>
      <c r="E136" s="21">
        <f>IFERROR(VLOOKUP(B136, Configuración!$A$2:$C$50, 3, FALSE), 0)</f>
        <v>0</v>
      </c>
      <c r="F136" s="21">
        <f t="shared" si="6"/>
        <v>0</v>
      </c>
    </row>
    <row r="137" spans="2:6" x14ac:dyDescent="0.3">
      <c r="B137" s="4"/>
      <c r="C137" s="17"/>
      <c r="D137" s="3"/>
      <c r="E137" s="5">
        <f>IFERROR(VLOOKUP(B137, Configuración!$A$2:$C$50, 3, FALSE), 0)</f>
        <v>0</v>
      </c>
      <c r="F137" s="5">
        <f t="shared" si="6"/>
        <v>0</v>
      </c>
    </row>
    <row r="138" spans="2:6" x14ac:dyDescent="0.3">
      <c r="B138" s="18"/>
      <c r="C138" s="19"/>
      <c r="D138" s="20"/>
      <c r="E138" s="21">
        <f>IFERROR(VLOOKUP(B138, Configuración!$A$2:$C$50, 3, FALSE), 0)</f>
        <v>0</v>
      </c>
      <c r="F138" s="21">
        <f t="shared" si="6"/>
        <v>0</v>
      </c>
    </row>
    <row r="139" spans="2:6" x14ac:dyDescent="0.3">
      <c r="B139" s="4"/>
      <c r="C139" s="17"/>
      <c r="D139" s="3"/>
      <c r="E139" s="5">
        <f>IFERROR(VLOOKUP(B139, Configuración!$A$2:$C$50, 3, FALSE), 0)</f>
        <v>0</v>
      </c>
      <c r="F139" s="5">
        <f t="shared" si="6"/>
        <v>0</v>
      </c>
    </row>
    <row r="140" spans="2:6" x14ac:dyDescent="0.3">
      <c r="B140" s="18"/>
      <c r="C140" s="19"/>
      <c r="D140" s="20"/>
      <c r="E140" s="21">
        <f>IFERROR(VLOOKUP(B140, Configuración!$A$2:$C$50, 3, FALSE), 0)</f>
        <v>0</v>
      </c>
      <c r="F140" s="21">
        <f t="shared" si="6"/>
        <v>0</v>
      </c>
    </row>
    <row r="141" spans="2:6" x14ac:dyDescent="0.3">
      <c r="B141" s="4"/>
      <c r="C141" s="17"/>
      <c r="D141" s="3"/>
      <c r="E141" s="5">
        <f>IFERROR(VLOOKUP(B141, Configuración!$A$2:$C$50, 3, FALSE), 0)</f>
        <v>0</v>
      </c>
      <c r="F141" s="5">
        <f t="shared" si="6"/>
        <v>0</v>
      </c>
    </row>
    <row r="142" spans="2:6" x14ac:dyDescent="0.3">
      <c r="B142" s="18"/>
      <c r="C142" s="19"/>
      <c r="D142" s="20"/>
      <c r="E142" s="21">
        <f>IFERROR(VLOOKUP(B142, Configuración!$A$2:$C$50, 3, FALSE), 0)</f>
        <v>0</v>
      </c>
      <c r="F142" s="21">
        <f t="shared" si="6"/>
        <v>0</v>
      </c>
    </row>
    <row r="143" spans="2:6" x14ac:dyDescent="0.3">
      <c r="B143" s="4"/>
      <c r="C143" s="17"/>
      <c r="D143" s="3"/>
      <c r="E143" s="5">
        <f>IFERROR(VLOOKUP(B143, Configuración!$A$2:$C$50, 3, FALSE), 0)</f>
        <v>0</v>
      </c>
      <c r="F143" s="5">
        <f t="shared" si="6"/>
        <v>0</v>
      </c>
    </row>
    <row r="144" spans="2:6" x14ac:dyDescent="0.3">
      <c r="B144" s="18"/>
      <c r="C144" s="19"/>
      <c r="D144" s="20"/>
      <c r="E144" s="21">
        <f>IFERROR(VLOOKUP(B144, Configuración!$A$2:$C$50, 3, FALSE), 0)</f>
        <v>0</v>
      </c>
      <c r="F144" s="21">
        <f t="shared" si="6"/>
        <v>0</v>
      </c>
    </row>
    <row r="145" spans="2:6" x14ac:dyDescent="0.3">
      <c r="B145" s="4"/>
      <c r="C145" s="17"/>
      <c r="D145" s="3"/>
      <c r="E145" s="5">
        <f>IFERROR(VLOOKUP(B145, Configuración!$A$2:$C$50, 3, FALSE), 0)</f>
        <v>0</v>
      </c>
      <c r="F145" s="5">
        <f t="shared" si="6"/>
        <v>0</v>
      </c>
    </row>
    <row r="146" spans="2:6" x14ac:dyDescent="0.3">
      <c r="B146" s="18"/>
      <c r="C146" s="19"/>
      <c r="D146" s="20"/>
      <c r="E146" s="21">
        <f>IFERROR(VLOOKUP(B146, Configuración!$A$2:$C$50, 3, FALSE), 0)</f>
        <v>0</v>
      </c>
      <c r="F146" s="21">
        <f t="shared" si="6"/>
        <v>0</v>
      </c>
    </row>
    <row r="147" spans="2:6" x14ac:dyDescent="0.3">
      <c r="B147" s="4"/>
      <c r="C147" s="17"/>
      <c r="D147" s="3"/>
      <c r="E147" s="5">
        <f>IFERROR(VLOOKUP(B147, Configuración!$A$2:$C$50, 3, FALSE), 0)</f>
        <v>0</v>
      </c>
      <c r="F147" s="5">
        <f t="shared" si="6"/>
        <v>0</v>
      </c>
    </row>
    <row r="148" spans="2:6" x14ac:dyDescent="0.3">
      <c r="B148" s="18"/>
      <c r="C148" s="19"/>
      <c r="D148" s="20"/>
      <c r="E148" s="21">
        <f>IFERROR(VLOOKUP(B148, Configuración!$A$2:$C$50, 3, FALSE), 0)</f>
        <v>0</v>
      </c>
      <c r="F148" s="21">
        <f t="shared" si="6"/>
        <v>0</v>
      </c>
    </row>
    <row r="149" spans="2:6" x14ac:dyDescent="0.3">
      <c r="B149" s="4"/>
      <c r="C149" s="17"/>
      <c r="D149" s="3"/>
      <c r="E149" s="5">
        <f>IFERROR(VLOOKUP(B149, Configuración!$A$2:$C$50, 3, FALSE), 0)</f>
        <v>0</v>
      </c>
      <c r="F149" s="5">
        <f t="shared" si="6"/>
        <v>0</v>
      </c>
    </row>
    <row r="150" spans="2:6" x14ac:dyDescent="0.3">
      <c r="B150" s="18"/>
      <c r="C150" s="19"/>
      <c r="D150" s="20"/>
      <c r="E150" s="21">
        <f>IFERROR(VLOOKUP(B150, Configuración!$A$2:$C$50, 3, FALSE), 0)</f>
        <v>0</v>
      </c>
      <c r="F150" s="21">
        <f t="shared" si="6"/>
        <v>0</v>
      </c>
    </row>
    <row r="151" spans="2:6" x14ac:dyDescent="0.3">
      <c r="B151" s="22" t="s">
        <v>32</v>
      </c>
      <c r="C151" s="22"/>
      <c r="D151" s="22"/>
      <c r="E151" s="22"/>
      <c r="F151" s="23">
        <f>SUM(F131:F150)</f>
        <v>1.371</v>
      </c>
    </row>
    <row r="152" spans="2:6" x14ac:dyDescent="0.3">
      <c r="B152" s="24" t="s">
        <v>33</v>
      </c>
      <c r="C152" s="25">
        <v>0.4</v>
      </c>
      <c r="D152" s="26" t="s">
        <v>34</v>
      </c>
      <c r="E152" s="27">
        <v>6</v>
      </c>
      <c r="F152" s="28">
        <f>C152*E152</f>
        <v>2.4000000000000004</v>
      </c>
    </row>
    <row r="153" spans="2:6" x14ac:dyDescent="0.3">
      <c r="B153" s="24" t="s">
        <v>35</v>
      </c>
      <c r="C153" s="1"/>
      <c r="D153" s="1"/>
      <c r="E153" s="1"/>
      <c r="F153" s="28">
        <v>4.25</v>
      </c>
    </row>
    <row r="154" spans="2:6" x14ac:dyDescent="0.3">
      <c r="B154" s="22" t="s">
        <v>36</v>
      </c>
      <c r="C154" s="22"/>
      <c r="D154" s="22"/>
      <c r="E154" s="22"/>
      <c r="F154" s="23">
        <f>F151+F152+F153</f>
        <v>8.0210000000000008</v>
      </c>
    </row>
    <row r="155" spans="2:6" x14ac:dyDescent="0.3">
      <c r="B155" s="24" t="s">
        <v>37</v>
      </c>
      <c r="C155" s="1"/>
      <c r="D155" s="1"/>
      <c r="E155" s="1"/>
      <c r="F155" s="28">
        <f>H10</f>
        <v>24</v>
      </c>
    </row>
    <row r="156" spans="2:6" x14ac:dyDescent="0.3">
      <c r="B156" s="22" t="s">
        <v>38</v>
      </c>
      <c r="C156" s="22"/>
      <c r="D156" s="22"/>
      <c r="E156" s="22"/>
      <c r="F156" s="29">
        <f>IF(F155&gt;0, (F155-F154)/F155, 0)</f>
        <v>0.66579166666666667</v>
      </c>
    </row>
    <row r="160" spans="2:6" ht="17.25" x14ac:dyDescent="0.3">
      <c r="B160" s="46" t="s">
        <v>49</v>
      </c>
      <c r="C160" s="42"/>
      <c r="D160" s="42"/>
      <c r="E160" s="42"/>
      <c r="F160" s="42"/>
    </row>
    <row r="162" spans="2:6" ht="42.75" customHeight="1" x14ac:dyDescent="0.3">
      <c r="B162" s="15" t="s">
        <v>19</v>
      </c>
      <c r="C162" s="16" t="s">
        <v>20</v>
      </c>
      <c r="D162" s="16" t="s">
        <v>21</v>
      </c>
      <c r="E162" s="16" t="s">
        <v>22</v>
      </c>
      <c r="F162" s="16" t="s">
        <v>23</v>
      </c>
    </row>
    <row r="163" spans="2:6" x14ac:dyDescent="0.3">
      <c r="B163" s="4" t="s">
        <v>50</v>
      </c>
      <c r="C163" s="17">
        <v>0.12</v>
      </c>
      <c r="D163" s="3" t="s">
        <v>25</v>
      </c>
      <c r="E163" s="5">
        <f>IFERROR(VLOOKUP(B163, Configuración!$A$2:$C$50, 3, FALSE), 0)</f>
        <v>1.1000000000000001</v>
      </c>
      <c r="F163" s="5">
        <f t="shared" ref="F163:F182" si="7">C163*E163</f>
        <v>0.13200000000000001</v>
      </c>
    </row>
    <row r="164" spans="2:6" x14ac:dyDescent="0.3">
      <c r="B164" s="18" t="s">
        <v>51</v>
      </c>
      <c r="C164" s="19">
        <v>0.05</v>
      </c>
      <c r="D164" s="20" t="s">
        <v>25</v>
      </c>
      <c r="E164" s="21">
        <f>IFERROR(VLOOKUP(B164, Configuración!$A$2:$C$50, 3, FALSE), 0)</f>
        <v>5.5</v>
      </c>
      <c r="F164" s="21">
        <f t="shared" si="7"/>
        <v>0.27500000000000002</v>
      </c>
    </row>
    <row r="165" spans="2:6" x14ac:dyDescent="0.3">
      <c r="B165" s="4" t="s">
        <v>52</v>
      </c>
      <c r="C165" s="17">
        <v>0.08</v>
      </c>
      <c r="D165" s="3" t="s">
        <v>27</v>
      </c>
      <c r="E165" s="5">
        <f>IFERROR(VLOOKUP(B165, Configuración!$A$2:$C$50, 3, FALSE), 0)</f>
        <v>4</v>
      </c>
      <c r="F165" s="5">
        <f t="shared" si="7"/>
        <v>0.32</v>
      </c>
    </row>
    <row r="166" spans="2:6" x14ac:dyDescent="0.3">
      <c r="B166" s="18" t="s">
        <v>53</v>
      </c>
      <c r="C166" s="19">
        <v>0.03</v>
      </c>
      <c r="D166" s="20" t="s">
        <v>25</v>
      </c>
      <c r="E166" s="21">
        <f>IFERROR(VLOOKUP(B166, Configuración!$A$2:$C$50, 3, FALSE), 0)</f>
        <v>12</v>
      </c>
      <c r="F166" s="21">
        <f t="shared" si="7"/>
        <v>0.36</v>
      </c>
    </row>
    <row r="167" spans="2:6" x14ac:dyDescent="0.3">
      <c r="B167" s="4"/>
      <c r="C167" s="17"/>
      <c r="D167" s="3"/>
      <c r="E167" s="5">
        <f>IFERROR(VLOOKUP(B167, Configuración!$A$2:$C$50, 3, FALSE), 0)</f>
        <v>0</v>
      </c>
      <c r="F167" s="5">
        <f t="shared" si="7"/>
        <v>0</v>
      </c>
    </row>
    <row r="168" spans="2:6" x14ac:dyDescent="0.3">
      <c r="B168" s="18"/>
      <c r="C168" s="19"/>
      <c r="D168" s="20"/>
      <c r="E168" s="21">
        <f>IFERROR(VLOOKUP(B168, Configuración!$A$2:$C$50, 3, FALSE), 0)</f>
        <v>0</v>
      </c>
      <c r="F168" s="21">
        <f t="shared" si="7"/>
        <v>0</v>
      </c>
    </row>
    <row r="169" spans="2:6" x14ac:dyDescent="0.3">
      <c r="B169" s="4"/>
      <c r="C169" s="17"/>
      <c r="D169" s="3"/>
      <c r="E169" s="5">
        <f>IFERROR(VLOOKUP(B169, Configuración!$A$2:$C$50, 3, FALSE), 0)</f>
        <v>0</v>
      </c>
      <c r="F169" s="5">
        <f t="shared" si="7"/>
        <v>0</v>
      </c>
    </row>
    <row r="170" spans="2:6" x14ac:dyDescent="0.3">
      <c r="B170" s="18"/>
      <c r="C170" s="19"/>
      <c r="D170" s="20"/>
      <c r="E170" s="21">
        <f>IFERROR(VLOOKUP(B170, Configuración!$A$2:$C$50, 3, FALSE), 0)</f>
        <v>0</v>
      </c>
      <c r="F170" s="21">
        <f t="shared" si="7"/>
        <v>0</v>
      </c>
    </row>
    <row r="171" spans="2:6" x14ac:dyDescent="0.3">
      <c r="B171" s="4"/>
      <c r="C171" s="17"/>
      <c r="D171" s="3"/>
      <c r="E171" s="5">
        <f>IFERROR(VLOOKUP(B171, Configuración!$A$2:$C$50, 3, FALSE), 0)</f>
        <v>0</v>
      </c>
      <c r="F171" s="5">
        <f t="shared" si="7"/>
        <v>0</v>
      </c>
    </row>
    <row r="172" spans="2:6" x14ac:dyDescent="0.3">
      <c r="B172" s="18"/>
      <c r="C172" s="19"/>
      <c r="D172" s="20"/>
      <c r="E172" s="21">
        <f>IFERROR(VLOOKUP(B172, Configuración!$A$2:$C$50, 3, FALSE), 0)</f>
        <v>0</v>
      </c>
      <c r="F172" s="21">
        <f t="shared" si="7"/>
        <v>0</v>
      </c>
    </row>
    <row r="173" spans="2:6" x14ac:dyDescent="0.3">
      <c r="B173" s="4"/>
      <c r="C173" s="17"/>
      <c r="D173" s="3"/>
      <c r="E173" s="5">
        <f>IFERROR(VLOOKUP(B173, Configuración!$A$2:$C$50, 3, FALSE), 0)</f>
        <v>0</v>
      </c>
      <c r="F173" s="5">
        <f t="shared" si="7"/>
        <v>0</v>
      </c>
    </row>
    <row r="174" spans="2:6" x14ac:dyDescent="0.3">
      <c r="B174" s="18"/>
      <c r="C174" s="19"/>
      <c r="D174" s="20"/>
      <c r="E174" s="21">
        <f>IFERROR(VLOOKUP(B174, Configuración!$A$2:$C$50, 3, FALSE), 0)</f>
        <v>0</v>
      </c>
      <c r="F174" s="21">
        <f t="shared" si="7"/>
        <v>0</v>
      </c>
    </row>
    <row r="175" spans="2:6" x14ac:dyDescent="0.3">
      <c r="B175" s="4"/>
      <c r="C175" s="17"/>
      <c r="D175" s="3"/>
      <c r="E175" s="5">
        <f>IFERROR(VLOOKUP(B175, Configuración!$A$2:$C$50, 3, FALSE), 0)</f>
        <v>0</v>
      </c>
      <c r="F175" s="5">
        <f t="shared" si="7"/>
        <v>0</v>
      </c>
    </row>
    <row r="176" spans="2:6" x14ac:dyDescent="0.3">
      <c r="B176" s="18"/>
      <c r="C176" s="19"/>
      <c r="D176" s="20"/>
      <c r="E176" s="21">
        <f>IFERROR(VLOOKUP(B176, Configuración!$A$2:$C$50, 3, FALSE), 0)</f>
        <v>0</v>
      </c>
      <c r="F176" s="21">
        <f t="shared" si="7"/>
        <v>0</v>
      </c>
    </row>
    <row r="177" spans="2:6" x14ac:dyDescent="0.3">
      <c r="B177" s="4"/>
      <c r="C177" s="17"/>
      <c r="D177" s="3"/>
      <c r="E177" s="5">
        <f>IFERROR(VLOOKUP(B177, Configuración!$A$2:$C$50, 3, FALSE), 0)</f>
        <v>0</v>
      </c>
      <c r="F177" s="5">
        <f t="shared" si="7"/>
        <v>0</v>
      </c>
    </row>
    <row r="178" spans="2:6" x14ac:dyDescent="0.3">
      <c r="B178" s="18"/>
      <c r="C178" s="19"/>
      <c r="D178" s="20"/>
      <c r="E178" s="21">
        <f>IFERROR(VLOOKUP(B178, Configuración!$A$2:$C$50, 3, FALSE), 0)</f>
        <v>0</v>
      </c>
      <c r="F178" s="21">
        <f t="shared" si="7"/>
        <v>0</v>
      </c>
    </row>
    <row r="179" spans="2:6" x14ac:dyDescent="0.3">
      <c r="B179" s="4"/>
      <c r="C179" s="17"/>
      <c r="D179" s="3"/>
      <c r="E179" s="5">
        <f>IFERROR(VLOOKUP(B179, Configuración!$A$2:$C$50, 3, FALSE), 0)</f>
        <v>0</v>
      </c>
      <c r="F179" s="5">
        <f t="shared" si="7"/>
        <v>0</v>
      </c>
    </row>
    <row r="180" spans="2:6" x14ac:dyDescent="0.3">
      <c r="B180" s="18"/>
      <c r="C180" s="19"/>
      <c r="D180" s="20"/>
      <c r="E180" s="21">
        <f>IFERROR(VLOOKUP(B180, Configuración!$A$2:$C$50, 3, FALSE), 0)</f>
        <v>0</v>
      </c>
      <c r="F180" s="21">
        <f t="shared" si="7"/>
        <v>0</v>
      </c>
    </row>
    <row r="181" spans="2:6" x14ac:dyDescent="0.3">
      <c r="B181" s="4"/>
      <c r="C181" s="17"/>
      <c r="D181" s="3"/>
      <c r="E181" s="5">
        <f>IFERROR(VLOOKUP(B181, Configuración!$A$2:$C$50, 3, FALSE), 0)</f>
        <v>0</v>
      </c>
      <c r="F181" s="5">
        <f t="shared" si="7"/>
        <v>0</v>
      </c>
    </row>
    <row r="182" spans="2:6" x14ac:dyDescent="0.3">
      <c r="B182" s="18"/>
      <c r="C182" s="19"/>
      <c r="D182" s="20"/>
      <c r="E182" s="21">
        <f>IFERROR(VLOOKUP(B182, Configuración!$A$2:$C$50, 3, FALSE), 0)</f>
        <v>0</v>
      </c>
      <c r="F182" s="21">
        <f t="shared" si="7"/>
        <v>0</v>
      </c>
    </row>
    <row r="183" spans="2:6" x14ac:dyDescent="0.3">
      <c r="B183" s="22" t="s">
        <v>32</v>
      </c>
      <c r="C183" s="22"/>
      <c r="D183" s="22"/>
      <c r="E183" s="22"/>
      <c r="F183" s="23">
        <f>SUM(F163:F182)</f>
        <v>1.0870000000000002</v>
      </c>
    </row>
    <row r="184" spans="2:6" x14ac:dyDescent="0.3">
      <c r="B184" s="24" t="s">
        <v>33</v>
      </c>
      <c r="C184" s="25">
        <v>0.4</v>
      </c>
      <c r="D184" s="26" t="s">
        <v>34</v>
      </c>
      <c r="E184" s="27">
        <v>6</v>
      </c>
      <c r="F184" s="28">
        <f>C184*E184</f>
        <v>2.4000000000000004</v>
      </c>
    </row>
    <row r="185" spans="2:6" x14ac:dyDescent="0.3">
      <c r="B185" s="24" t="s">
        <v>35</v>
      </c>
      <c r="C185" s="1"/>
      <c r="D185" s="1"/>
      <c r="E185" s="1"/>
      <c r="F185" s="28">
        <v>5.25</v>
      </c>
    </row>
    <row r="186" spans="2:6" x14ac:dyDescent="0.3">
      <c r="B186" s="22" t="s">
        <v>36</v>
      </c>
      <c r="C186" s="22"/>
      <c r="D186" s="22"/>
      <c r="E186" s="22"/>
      <c r="F186" s="23">
        <f>F183+F184+F185</f>
        <v>8.7370000000000001</v>
      </c>
    </row>
    <row r="187" spans="2:6" x14ac:dyDescent="0.3">
      <c r="B187" s="24" t="s">
        <v>37</v>
      </c>
      <c r="C187" s="1"/>
      <c r="D187" s="1"/>
      <c r="E187" s="1"/>
      <c r="F187" s="28">
        <f>H11</f>
        <v>27</v>
      </c>
    </row>
    <row r="188" spans="2:6" x14ac:dyDescent="0.3">
      <c r="B188" s="22" t="s">
        <v>38</v>
      </c>
      <c r="C188" s="22"/>
      <c r="D188" s="22"/>
      <c r="E188" s="22"/>
      <c r="F188" s="29">
        <f>IF(F187&gt;0, (F187-F186)/F187, 0)</f>
        <v>0.67640740740740735</v>
      </c>
    </row>
    <row r="192" spans="2:6" ht="17.25" x14ac:dyDescent="0.3">
      <c r="B192" s="46" t="s">
        <v>54</v>
      </c>
      <c r="C192" s="42"/>
      <c r="D192" s="42"/>
      <c r="E192" s="42"/>
      <c r="F192" s="42"/>
    </row>
    <row r="194" spans="2:6" ht="30" customHeight="1" x14ac:dyDescent="0.3">
      <c r="B194" s="15" t="s">
        <v>19</v>
      </c>
      <c r="C194" s="16" t="s">
        <v>20</v>
      </c>
      <c r="D194" s="16" t="s">
        <v>21</v>
      </c>
      <c r="E194" s="16" t="s">
        <v>22</v>
      </c>
      <c r="F194" s="16" t="s">
        <v>23</v>
      </c>
    </row>
    <row r="195" spans="2:6" x14ac:dyDescent="0.3">
      <c r="B195" s="4" t="s">
        <v>55</v>
      </c>
      <c r="C195" s="17">
        <v>1</v>
      </c>
      <c r="D195" s="3" t="s">
        <v>21</v>
      </c>
      <c r="E195" s="5">
        <f>IFERROR(VLOOKUP(B195, Configuración!$A$2:$C$50, 3, FALSE), 0)</f>
        <v>3</v>
      </c>
      <c r="F195" s="5">
        <f t="shared" ref="F195:F214" si="8">C195*E195</f>
        <v>3</v>
      </c>
    </row>
    <row r="196" spans="2:6" x14ac:dyDescent="0.3">
      <c r="B196" s="18" t="s">
        <v>56</v>
      </c>
      <c r="C196" s="19">
        <v>0.2</v>
      </c>
      <c r="D196" s="20" t="s">
        <v>25</v>
      </c>
      <c r="E196" s="21">
        <f>IFERROR(VLOOKUP(B196, Configuración!$A$2:$C$50, 3, FALSE), 0)</f>
        <v>3.8</v>
      </c>
      <c r="F196" s="21">
        <f t="shared" si="8"/>
        <v>0.76</v>
      </c>
    </row>
    <row r="197" spans="2:6" x14ac:dyDescent="0.3">
      <c r="B197" s="4" t="s">
        <v>41</v>
      </c>
      <c r="C197" s="17">
        <v>0.05</v>
      </c>
      <c r="D197" s="3" t="s">
        <v>25</v>
      </c>
      <c r="E197" s="5">
        <f>IFERROR(VLOOKUP(B197, Configuración!$A$2:$C$50, 3, FALSE), 0)</f>
        <v>1.5</v>
      </c>
      <c r="F197" s="5">
        <f t="shared" si="8"/>
        <v>7.5000000000000011E-2</v>
      </c>
    </row>
    <row r="198" spans="2:6" x14ac:dyDescent="0.3">
      <c r="B198" s="18"/>
      <c r="C198" s="19"/>
      <c r="D198" s="20"/>
      <c r="E198" s="21">
        <f>IFERROR(VLOOKUP(B198, Configuración!$A$2:$C$50, 3, FALSE), 0)</f>
        <v>0</v>
      </c>
      <c r="F198" s="21">
        <f t="shared" si="8"/>
        <v>0</v>
      </c>
    </row>
    <row r="199" spans="2:6" x14ac:dyDescent="0.3">
      <c r="B199" s="4"/>
      <c r="C199" s="17"/>
      <c r="D199" s="3"/>
      <c r="E199" s="5">
        <f>IFERROR(VLOOKUP(B199, Configuración!$A$2:$C$50, 3, FALSE), 0)</f>
        <v>0</v>
      </c>
      <c r="F199" s="5">
        <f t="shared" si="8"/>
        <v>0</v>
      </c>
    </row>
    <row r="200" spans="2:6" x14ac:dyDescent="0.3">
      <c r="B200" s="18"/>
      <c r="C200" s="19"/>
      <c r="D200" s="20"/>
      <c r="E200" s="21">
        <f>IFERROR(VLOOKUP(B200, Configuración!$A$2:$C$50, 3, FALSE), 0)</f>
        <v>0</v>
      </c>
      <c r="F200" s="21">
        <f t="shared" si="8"/>
        <v>0</v>
      </c>
    </row>
    <row r="201" spans="2:6" x14ac:dyDescent="0.3">
      <c r="B201" s="4"/>
      <c r="C201" s="17"/>
      <c r="D201" s="3"/>
      <c r="E201" s="5">
        <f>IFERROR(VLOOKUP(B201, Configuración!$A$2:$C$50, 3, FALSE), 0)</f>
        <v>0</v>
      </c>
      <c r="F201" s="5">
        <f t="shared" si="8"/>
        <v>0</v>
      </c>
    </row>
    <row r="202" spans="2:6" x14ac:dyDescent="0.3">
      <c r="B202" s="18"/>
      <c r="C202" s="19"/>
      <c r="D202" s="20"/>
      <c r="E202" s="21">
        <f>IFERROR(VLOOKUP(B202, Configuración!$A$2:$C$50, 3, FALSE), 0)</f>
        <v>0</v>
      </c>
      <c r="F202" s="21">
        <f t="shared" si="8"/>
        <v>0</v>
      </c>
    </row>
    <row r="203" spans="2:6" x14ac:dyDescent="0.3">
      <c r="B203" s="4"/>
      <c r="C203" s="17"/>
      <c r="D203" s="3"/>
      <c r="E203" s="5">
        <f>IFERROR(VLOOKUP(B203, Configuración!$A$2:$C$50, 3, FALSE), 0)</f>
        <v>0</v>
      </c>
      <c r="F203" s="5">
        <f t="shared" si="8"/>
        <v>0</v>
      </c>
    </row>
    <row r="204" spans="2:6" x14ac:dyDescent="0.3">
      <c r="B204" s="18"/>
      <c r="C204" s="19"/>
      <c r="D204" s="20"/>
      <c r="E204" s="21">
        <f>IFERROR(VLOOKUP(B204, Configuración!$A$2:$C$50, 3, FALSE), 0)</f>
        <v>0</v>
      </c>
      <c r="F204" s="21">
        <f t="shared" si="8"/>
        <v>0</v>
      </c>
    </row>
    <row r="205" spans="2:6" x14ac:dyDescent="0.3">
      <c r="B205" s="4"/>
      <c r="C205" s="17"/>
      <c r="D205" s="3"/>
      <c r="E205" s="5">
        <f>IFERROR(VLOOKUP(B205, Configuración!$A$2:$C$50, 3, FALSE), 0)</f>
        <v>0</v>
      </c>
      <c r="F205" s="5">
        <f t="shared" si="8"/>
        <v>0</v>
      </c>
    </row>
    <row r="206" spans="2:6" x14ac:dyDescent="0.3">
      <c r="B206" s="18"/>
      <c r="C206" s="19"/>
      <c r="D206" s="20"/>
      <c r="E206" s="21">
        <f>IFERROR(VLOOKUP(B206, Configuración!$A$2:$C$50, 3, FALSE), 0)</f>
        <v>0</v>
      </c>
      <c r="F206" s="21">
        <f t="shared" si="8"/>
        <v>0</v>
      </c>
    </row>
    <row r="207" spans="2:6" x14ac:dyDescent="0.3">
      <c r="B207" s="4"/>
      <c r="C207" s="17"/>
      <c r="D207" s="3"/>
      <c r="E207" s="5">
        <f>IFERROR(VLOOKUP(B207, Configuración!$A$2:$C$50, 3, FALSE), 0)</f>
        <v>0</v>
      </c>
      <c r="F207" s="5">
        <f t="shared" si="8"/>
        <v>0</v>
      </c>
    </row>
    <row r="208" spans="2:6" x14ac:dyDescent="0.3">
      <c r="B208" s="18"/>
      <c r="C208" s="19"/>
      <c r="D208" s="20"/>
      <c r="E208" s="21">
        <f>IFERROR(VLOOKUP(B208, Configuración!$A$2:$C$50, 3, FALSE), 0)</f>
        <v>0</v>
      </c>
      <c r="F208" s="21">
        <f t="shared" si="8"/>
        <v>0</v>
      </c>
    </row>
    <row r="209" spans="2:6" x14ac:dyDescent="0.3">
      <c r="B209" s="4"/>
      <c r="C209" s="17"/>
      <c r="D209" s="3"/>
      <c r="E209" s="5">
        <f>IFERROR(VLOOKUP(B209, Configuración!$A$2:$C$50, 3, FALSE), 0)</f>
        <v>0</v>
      </c>
      <c r="F209" s="5">
        <f t="shared" si="8"/>
        <v>0</v>
      </c>
    </row>
    <row r="210" spans="2:6" x14ac:dyDescent="0.3">
      <c r="B210" s="18"/>
      <c r="C210" s="19"/>
      <c r="D210" s="20"/>
      <c r="E210" s="21">
        <f>IFERROR(VLOOKUP(B210, Configuración!$A$2:$C$50, 3, FALSE), 0)</f>
        <v>0</v>
      </c>
      <c r="F210" s="21">
        <f t="shared" si="8"/>
        <v>0</v>
      </c>
    </row>
    <row r="211" spans="2:6" x14ac:dyDescent="0.3">
      <c r="B211" s="4"/>
      <c r="C211" s="17"/>
      <c r="D211" s="3"/>
      <c r="E211" s="5">
        <f>IFERROR(VLOOKUP(B211, Configuración!$A$2:$C$50, 3, FALSE), 0)</f>
        <v>0</v>
      </c>
      <c r="F211" s="5">
        <f t="shared" si="8"/>
        <v>0</v>
      </c>
    </row>
    <row r="212" spans="2:6" x14ac:dyDescent="0.3">
      <c r="B212" s="18"/>
      <c r="C212" s="19"/>
      <c r="D212" s="20"/>
      <c r="E212" s="21">
        <f>IFERROR(VLOOKUP(B212, Configuración!$A$2:$C$50, 3, FALSE), 0)</f>
        <v>0</v>
      </c>
      <c r="F212" s="21">
        <f t="shared" si="8"/>
        <v>0</v>
      </c>
    </row>
    <row r="213" spans="2:6" x14ac:dyDescent="0.3">
      <c r="B213" s="4"/>
      <c r="C213" s="17"/>
      <c r="D213" s="3"/>
      <c r="E213" s="5">
        <f>IFERROR(VLOOKUP(B213, Configuración!$A$2:$C$50, 3, FALSE), 0)</f>
        <v>0</v>
      </c>
      <c r="F213" s="5">
        <f t="shared" si="8"/>
        <v>0</v>
      </c>
    </row>
    <row r="214" spans="2:6" x14ac:dyDescent="0.3">
      <c r="B214" s="18"/>
      <c r="C214" s="19"/>
      <c r="D214" s="20"/>
      <c r="E214" s="21">
        <f>IFERROR(VLOOKUP(B214, Configuración!$A$2:$C$50, 3, FALSE), 0)</f>
        <v>0</v>
      </c>
      <c r="F214" s="21">
        <f t="shared" si="8"/>
        <v>0</v>
      </c>
    </row>
    <row r="215" spans="2:6" x14ac:dyDescent="0.3">
      <c r="B215" s="22" t="s">
        <v>32</v>
      </c>
      <c r="C215" s="22"/>
      <c r="D215" s="22"/>
      <c r="E215" s="22"/>
      <c r="F215" s="23">
        <f>SUM(F195:F214)</f>
        <v>3.835</v>
      </c>
    </row>
    <row r="216" spans="2:6" x14ac:dyDescent="0.3">
      <c r="B216" s="24" t="s">
        <v>33</v>
      </c>
      <c r="C216" s="25">
        <v>0.4</v>
      </c>
      <c r="D216" s="26" t="s">
        <v>34</v>
      </c>
      <c r="E216" s="27">
        <v>6</v>
      </c>
      <c r="F216" s="28">
        <f>C216*E216</f>
        <v>2.4000000000000004</v>
      </c>
    </row>
    <row r="217" spans="2:6" x14ac:dyDescent="0.3">
      <c r="B217" s="24" t="s">
        <v>35</v>
      </c>
      <c r="C217" s="1"/>
      <c r="D217" s="1"/>
      <c r="E217" s="1"/>
      <c r="F217" s="28">
        <v>6.25</v>
      </c>
    </row>
    <row r="218" spans="2:6" x14ac:dyDescent="0.3">
      <c r="B218" s="22" t="s">
        <v>36</v>
      </c>
      <c r="C218" s="22"/>
      <c r="D218" s="22"/>
      <c r="E218" s="22"/>
      <c r="F218" s="23">
        <f>F215+F216+F217</f>
        <v>12.484999999999999</v>
      </c>
    </row>
    <row r="219" spans="2:6" x14ac:dyDescent="0.3">
      <c r="B219" s="24" t="s">
        <v>37</v>
      </c>
      <c r="C219" s="1"/>
      <c r="D219" s="1"/>
      <c r="E219" s="1"/>
      <c r="F219" s="28">
        <f>H12</f>
        <v>30</v>
      </c>
    </row>
    <row r="220" spans="2:6" x14ac:dyDescent="0.3">
      <c r="B220" s="22" t="s">
        <v>38</v>
      </c>
      <c r="C220" s="22"/>
      <c r="D220" s="22"/>
      <c r="E220" s="22"/>
      <c r="F220" s="29">
        <f>IF(F219&gt;0, (F219-F218)/F219, 0)</f>
        <v>0.58383333333333332</v>
      </c>
    </row>
  </sheetData>
  <mergeCells count="17">
    <mergeCell ref="B192:F192"/>
    <mergeCell ref="J5:K5"/>
    <mergeCell ref="B64:F64"/>
    <mergeCell ref="B5:C5"/>
    <mergeCell ref="F5:G5"/>
    <mergeCell ref="D5:E5"/>
    <mergeCell ref="B128:F128"/>
    <mergeCell ref="B1:L2"/>
    <mergeCell ref="H5:I5"/>
    <mergeCell ref="D4:E4"/>
    <mergeCell ref="B160:F160"/>
    <mergeCell ref="H4:I4"/>
    <mergeCell ref="B32:F32"/>
    <mergeCell ref="B4:C4"/>
    <mergeCell ref="F4:G4"/>
    <mergeCell ref="B96:F96"/>
    <mergeCell ref="J4:K4"/>
  </mergeCells>
  <conditionalFormatting sqref="I7:I12">
    <cfRule type="cellIs" dxfId="2" priority="1" operator="lessThan">
      <formula>0.3</formula>
    </cfRule>
    <cfRule type="cellIs" dxfId="1" priority="2" operator="between">
      <formula>0.3</formula>
      <formula>0.5</formula>
    </cfRule>
    <cfRule type="cellIs" dxfId="0" priority="3" operator="greaterThan">
      <formula>0.5</formula>
    </cfRule>
  </conditionalFormatting>
  <pageMargins left="0.75" right="0.75" top="1" bottom="1" header="0.5" footer="0.5"/>
  <drawing r:id="rId1"/>
  <extLst>
    <ext xmlns:x14="http://schemas.microsoft.com/office/spreadsheetml/2009/9/main" uri="{CCE6A557-97BC-4b89-ADB6-D9C93CAAB3DF}">
      <x14:dataValidations xmlns:xm="http://schemas.microsoft.com/office/excel/2006/main" count="3">
        <x14:dataValidation type="list" allowBlank="1" xr:uid="{00000000-0002-0000-0000-000000000000}">
          <x14:formula1>
            <xm:f>Configuración!$G$2:$G$7</xm:f>
          </x14:formula1>
          <xm:sqref>C7:C12</xm:sqref>
        </x14:dataValidation>
        <x14:dataValidation type="list" allowBlank="1" xr:uid="{00000000-0002-0000-0000-000001000000}">
          <x14:formula1>
            <xm:f>Configuración!$A$2:$A$21</xm:f>
          </x14:formula1>
          <xm:sqref>B35 B36 B37 B38 B39 B40 B41 B42 B43 B44 B45 B46 B47 B48 B49 B50 B51 B52 B53 B54 B67 B68 B69 B70 B71 B72 B73 B74 B75 B76 B77 B78 B79 B80 B81 B82 B83 B84 B85 B86 B99 B100 B101 B102 B103 B104 B105 B106 B107 B108 B109 B110 B111 B112 B113 B114 B115 B116 B117 B118 B131 B132 B133 B134 B135 B136 B137 B138 B139 B140 B141 B142 B143 B144 B145 B146 B147 B148 B149 B150 B163 B164 B165 B166 B167 B168 B169 B170 B171 B172 B173 B174 B175 B176 B177 B178 B179 B180 B181 B182 B195 B196 B197 B198 B199 B200 B201 B202 B203 B204 B205 B206 B207 B208 B209 B210 B211 B212 B213 B214</xm:sqref>
        </x14:dataValidation>
        <x14:dataValidation type="list" allowBlank="1" xr:uid="{00000000-0002-0000-0000-000002000000}">
          <x14:formula1>
            <xm:f>Configuración!$E$2:$E$7</xm:f>
          </x14:formula1>
          <xm:sqref>D35 D36 D37 D38 D39 D40 D41 D42 D43 D44 D45 D46 D47 D48 D49 D50 D51 D52 D53 D54 D67 D68 D69 D70 D71 D72 D73 D74 D75 D76 D77 D78 D79 D80 D81 D82 D83 D84 D85 D86 D99 D100 D101 D102 D103 D104 D105 D106 D107 D108 D109 D110 D111 D112 D113 D114 D115 D116 D117 D118 D131 D132 D133 D134 D135 D136 D137 D138 D139 D140 D141 D142 D143 D144 D145 D146 D147 D148 D149 D150 D163 D164 D165 D166 D167 D168 D169 D170 D171 D172 D173 D174 D175 D176 D177 D178 D179 D180 D181 D182 D195 D196 D197 D198 D199 D200 D201 D202 D203 D204 D205 D206 D207 D208 D209 D210 D211 D212 D213 D214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31"/>
  <sheetViews>
    <sheetView showGridLines="0" workbookViewId="0">
      <selection activeCell="K23" sqref="K23"/>
    </sheetView>
  </sheetViews>
  <sheetFormatPr baseColWidth="10" defaultColWidth="9" defaultRowHeight="16.5" x14ac:dyDescent="0.3"/>
  <cols>
    <col min="1" max="1" width="17.5" customWidth="1"/>
    <col min="2" max="2" width="7.25" customWidth="1"/>
    <col min="3" max="3" width="14" customWidth="1"/>
    <col min="5" max="5" width="7.625" customWidth="1"/>
    <col min="7" max="7" width="28.125" bestFit="1" customWidth="1"/>
  </cols>
  <sheetData>
    <row r="1" spans="1:7" x14ac:dyDescent="0.3">
      <c r="A1" s="40" t="s">
        <v>19</v>
      </c>
      <c r="B1" s="40" t="s">
        <v>21</v>
      </c>
      <c r="C1" s="40" t="s">
        <v>22</v>
      </c>
      <c r="E1" s="40"/>
      <c r="G1" s="40"/>
    </row>
    <row r="2" spans="1:7" x14ac:dyDescent="0.3">
      <c r="A2" s="40" t="s">
        <v>24</v>
      </c>
      <c r="B2" s="40" t="s">
        <v>25</v>
      </c>
      <c r="C2" s="40">
        <v>6.5</v>
      </c>
      <c r="E2" s="40" t="s">
        <v>25</v>
      </c>
      <c r="G2" s="40" t="s">
        <v>57</v>
      </c>
    </row>
    <row r="3" spans="1:7" x14ac:dyDescent="0.3">
      <c r="A3" s="40" t="s">
        <v>45</v>
      </c>
      <c r="B3" s="40" t="s">
        <v>25</v>
      </c>
      <c r="C3" s="40">
        <v>14</v>
      </c>
      <c r="E3" s="40" t="s">
        <v>27</v>
      </c>
      <c r="G3" s="40" t="s">
        <v>58</v>
      </c>
    </row>
    <row r="4" spans="1:7" x14ac:dyDescent="0.3">
      <c r="A4" s="40" t="s">
        <v>40</v>
      </c>
      <c r="B4" s="40" t="s">
        <v>25</v>
      </c>
      <c r="C4" s="40">
        <v>9</v>
      </c>
      <c r="E4" s="40" t="s">
        <v>30</v>
      </c>
      <c r="G4" s="40" t="s">
        <v>59</v>
      </c>
    </row>
    <row r="5" spans="1:7" x14ac:dyDescent="0.3">
      <c r="A5" s="40" t="s">
        <v>48</v>
      </c>
      <c r="B5" s="40" t="s">
        <v>25</v>
      </c>
      <c r="C5" s="40">
        <v>1.2</v>
      </c>
      <c r="E5" s="40" t="s">
        <v>60</v>
      </c>
      <c r="G5" s="40" t="s">
        <v>61</v>
      </c>
    </row>
    <row r="6" spans="1:7" x14ac:dyDescent="0.3">
      <c r="A6" s="40" t="s">
        <v>26</v>
      </c>
      <c r="B6" s="40" t="s">
        <v>27</v>
      </c>
      <c r="C6" s="40">
        <v>2</v>
      </c>
      <c r="E6" s="40" t="s">
        <v>21</v>
      </c>
      <c r="G6" s="40" t="s">
        <v>62</v>
      </c>
    </row>
    <row r="7" spans="1:7" x14ac:dyDescent="0.3">
      <c r="A7" s="40" t="s">
        <v>42</v>
      </c>
      <c r="B7" s="40" t="s">
        <v>25</v>
      </c>
      <c r="C7" s="40">
        <v>0.8</v>
      </c>
      <c r="E7" s="40" t="s">
        <v>63</v>
      </c>
      <c r="G7" s="40" t="s">
        <v>64</v>
      </c>
    </row>
    <row r="8" spans="1:7" x14ac:dyDescent="0.3">
      <c r="A8" s="40" t="s">
        <v>46</v>
      </c>
      <c r="B8" s="40" t="s">
        <v>25</v>
      </c>
      <c r="C8" s="40">
        <v>1.1000000000000001</v>
      </c>
      <c r="G8" s="40"/>
    </row>
    <row r="9" spans="1:7" x14ac:dyDescent="0.3">
      <c r="A9" s="40" t="s">
        <v>65</v>
      </c>
      <c r="B9" s="40" t="s">
        <v>25</v>
      </c>
      <c r="C9" s="40">
        <v>3.5</v>
      </c>
      <c r="G9" s="40"/>
    </row>
    <row r="10" spans="1:7" x14ac:dyDescent="0.3">
      <c r="A10" s="40" t="s">
        <v>28</v>
      </c>
      <c r="B10" s="40" t="s">
        <v>25</v>
      </c>
      <c r="C10" s="40">
        <v>1</v>
      </c>
      <c r="G10" s="40"/>
    </row>
    <row r="11" spans="1:7" x14ac:dyDescent="0.3">
      <c r="A11" s="40" t="s">
        <v>52</v>
      </c>
      <c r="B11" s="40" t="s">
        <v>27</v>
      </c>
      <c r="C11" s="40">
        <v>4</v>
      </c>
      <c r="G11" s="40"/>
    </row>
    <row r="12" spans="1:7" x14ac:dyDescent="0.3">
      <c r="A12" s="40" t="s">
        <v>53</v>
      </c>
      <c r="B12" s="40" t="s">
        <v>25</v>
      </c>
      <c r="C12" s="40">
        <v>12</v>
      </c>
      <c r="G12" s="40"/>
    </row>
    <row r="13" spans="1:7" x14ac:dyDescent="0.3">
      <c r="A13" s="40" t="s">
        <v>66</v>
      </c>
      <c r="B13" s="40" t="s">
        <v>21</v>
      </c>
      <c r="C13" s="40">
        <v>0.15</v>
      </c>
      <c r="G13" s="40"/>
    </row>
    <row r="14" spans="1:7" x14ac:dyDescent="0.3">
      <c r="A14" s="40" t="s">
        <v>41</v>
      </c>
      <c r="B14" s="40" t="s">
        <v>25</v>
      </c>
      <c r="C14" s="40">
        <v>1.5</v>
      </c>
      <c r="G14" s="40"/>
    </row>
    <row r="15" spans="1:7" x14ac:dyDescent="0.3">
      <c r="A15" s="40" t="s">
        <v>43</v>
      </c>
      <c r="B15" s="40" t="s">
        <v>25</v>
      </c>
      <c r="C15" s="40">
        <v>2.2000000000000002</v>
      </c>
      <c r="G15" s="40"/>
    </row>
    <row r="16" spans="1:7" x14ac:dyDescent="0.3">
      <c r="A16" s="40" t="s">
        <v>55</v>
      </c>
      <c r="B16" s="40" t="s">
        <v>21</v>
      </c>
      <c r="C16" s="40">
        <v>3</v>
      </c>
      <c r="G16" s="40"/>
    </row>
    <row r="17" spans="1:7" x14ac:dyDescent="0.3">
      <c r="A17" s="40" t="s">
        <v>56</v>
      </c>
      <c r="B17" s="40" t="s">
        <v>25</v>
      </c>
      <c r="C17" s="40">
        <v>3.8</v>
      </c>
      <c r="G17" s="40"/>
    </row>
    <row r="18" spans="1:7" x14ac:dyDescent="0.3">
      <c r="A18" s="40" t="s">
        <v>51</v>
      </c>
      <c r="B18" s="40" t="s">
        <v>25</v>
      </c>
      <c r="C18" s="40">
        <v>5.5</v>
      </c>
      <c r="G18" s="40"/>
    </row>
    <row r="19" spans="1:7" x14ac:dyDescent="0.3">
      <c r="A19" s="40" t="s">
        <v>50</v>
      </c>
      <c r="B19" s="40" t="s">
        <v>25</v>
      </c>
      <c r="C19" s="40">
        <v>1.1000000000000001</v>
      </c>
      <c r="G19" s="40"/>
    </row>
    <row r="20" spans="1:7" x14ac:dyDescent="0.3">
      <c r="A20" s="40" t="s">
        <v>29</v>
      </c>
      <c r="B20" s="40" t="s">
        <v>30</v>
      </c>
      <c r="C20" s="40">
        <v>0.02</v>
      </c>
      <c r="G20" s="40"/>
    </row>
    <row r="21" spans="1:7" x14ac:dyDescent="0.3">
      <c r="A21" s="40" t="s">
        <v>31</v>
      </c>
      <c r="B21" s="40" t="s">
        <v>21</v>
      </c>
      <c r="C21" s="40">
        <v>0.4</v>
      </c>
      <c r="G21" s="40"/>
    </row>
    <row r="22" spans="1:7" x14ac:dyDescent="0.3">
      <c r="A22" s="40"/>
      <c r="B22" s="40"/>
      <c r="C22" s="40"/>
    </row>
    <row r="23" spans="1:7" x14ac:dyDescent="0.3">
      <c r="A23" s="40"/>
      <c r="B23" s="40"/>
      <c r="C23" s="40"/>
    </row>
    <row r="24" spans="1:7" x14ac:dyDescent="0.3">
      <c r="A24" s="40"/>
      <c r="B24" s="40"/>
      <c r="C24" s="40"/>
    </row>
    <row r="25" spans="1:7" x14ac:dyDescent="0.3">
      <c r="A25" s="40"/>
      <c r="B25" s="40"/>
      <c r="C25" s="40"/>
    </row>
    <row r="26" spans="1:7" x14ac:dyDescent="0.3">
      <c r="A26" s="40"/>
      <c r="B26" s="40"/>
      <c r="C26" s="40"/>
    </row>
    <row r="27" spans="1:7" x14ac:dyDescent="0.3">
      <c r="A27" s="40"/>
      <c r="B27" s="40"/>
      <c r="C27" s="40"/>
    </row>
    <row r="28" spans="1:7" x14ac:dyDescent="0.3">
      <c r="A28" s="40"/>
      <c r="B28" s="40"/>
      <c r="C28" s="40"/>
    </row>
    <row r="29" spans="1:7" x14ac:dyDescent="0.3">
      <c r="A29" s="40"/>
      <c r="B29" s="40"/>
      <c r="C29" s="40"/>
    </row>
    <row r="30" spans="1:7" x14ac:dyDescent="0.3">
      <c r="A30" s="40"/>
      <c r="B30" s="40"/>
      <c r="C30" s="40"/>
    </row>
    <row r="31" spans="1:7" x14ac:dyDescent="0.3">
      <c r="A31" s="40"/>
      <c r="B31" s="40"/>
      <c r="C31" s="40"/>
    </row>
  </sheetData>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D8CC1-A3CF-4AF9-8AA3-1BB928894358}">
  <dimension ref="A1:B114"/>
  <sheetViews>
    <sheetView showGridLines="0" zoomScale="85" zoomScaleNormal="85" workbookViewId="0">
      <pane ySplit="4" topLeftCell="A27" activePane="bottomLeft" state="frozen"/>
      <selection pane="bottomLeft" activeCell="B22" sqref="B22"/>
    </sheetView>
  </sheetViews>
  <sheetFormatPr baseColWidth="10" defaultRowHeight="16.5" x14ac:dyDescent="0.3"/>
  <cols>
    <col min="1" max="1" width="34.25" customWidth="1"/>
    <col min="2" max="2" width="104.625" customWidth="1"/>
  </cols>
  <sheetData>
    <row r="1" spans="1:2" x14ac:dyDescent="0.3">
      <c r="A1" s="51" t="s">
        <v>67</v>
      </c>
      <c r="B1" s="52"/>
    </row>
    <row r="2" spans="1:2" x14ac:dyDescent="0.3">
      <c r="A2" s="53"/>
      <c r="B2" s="54"/>
    </row>
    <row r="3" spans="1:2" x14ac:dyDescent="0.3">
      <c r="A3" s="55" t="s">
        <v>68</v>
      </c>
      <c r="B3" s="56"/>
    </row>
    <row r="4" spans="1:2" x14ac:dyDescent="0.3">
      <c r="A4" s="30"/>
      <c r="B4" s="38"/>
    </row>
    <row r="5" spans="1:2" ht="17.25" x14ac:dyDescent="0.3">
      <c r="A5" s="57" t="s">
        <v>69</v>
      </c>
      <c r="B5" s="58"/>
    </row>
    <row r="6" spans="1:2" x14ac:dyDescent="0.3">
      <c r="A6" s="31" t="s">
        <v>70</v>
      </c>
      <c r="B6" s="38" t="s">
        <v>71</v>
      </c>
    </row>
    <row r="7" spans="1:2" x14ac:dyDescent="0.3">
      <c r="A7" s="31" t="s">
        <v>72</v>
      </c>
      <c r="B7" s="38" t="s">
        <v>73</v>
      </c>
    </row>
    <row r="8" spans="1:2" x14ac:dyDescent="0.3">
      <c r="A8" s="31" t="s">
        <v>74</v>
      </c>
      <c r="B8" s="38" t="s">
        <v>75</v>
      </c>
    </row>
    <row r="9" spans="1:2" x14ac:dyDescent="0.3">
      <c r="A9" s="31" t="s">
        <v>76</v>
      </c>
      <c r="B9" s="38" t="s">
        <v>77</v>
      </c>
    </row>
    <row r="10" spans="1:2" x14ac:dyDescent="0.3">
      <c r="A10" s="31" t="s">
        <v>78</v>
      </c>
      <c r="B10" s="38" t="s">
        <v>79</v>
      </c>
    </row>
    <row r="11" spans="1:2" x14ac:dyDescent="0.3">
      <c r="A11" s="31" t="s">
        <v>80</v>
      </c>
      <c r="B11" s="38" t="s">
        <v>81</v>
      </c>
    </row>
    <row r="12" spans="1:2" x14ac:dyDescent="0.3">
      <c r="A12" s="31" t="s">
        <v>82</v>
      </c>
      <c r="B12" s="38" t="s">
        <v>83</v>
      </c>
    </row>
    <row r="13" spans="1:2" x14ac:dyDescent="0.3">
      <c r="A13" s="31" t="s">
        <v>84</v>
      </c>
      <c r="B13" s="38" t="s">
        <v>85</v>
      </c>
    </row>
    <row r="14" spans="1:2" x14ac:dyDescent="0.3">
      <c r="A14" s="31" t="s">
        <v>86</v>
      </c>
      <c r="B14" s="38" t="s">
        <v>87</v>
      </c>
    </row>
    <row r="15" spans="1:2" x14ac:dyDescent="0.3">
      <c r="A15" s="30"/>
      <c r="B15" s="38"/>
    </row>
    <row r="16" spans="1:2" ht="17.25" x14ac:dyDescent="0.3">
      <c r="A16" s="49" t="s">
        <v>88</v>
      </c>
      <c r="B16" s="50"/>
    </row>
    <row r="17" spans="1:2" ht="50.1" customHeight="1" x14ac:dyDescent="0.3">
      <c r="A17" s="32" t="s">
        <v>89</v>
      </c>
      <c r="B17" s="39" t="s">
        <v>90</v>
      </c>
    </row>
    <row r="18" spans="1:2" ht="50.1" customHeight="1" x14ac:dyDescent="0.3">
      <c r="A18" s="32" t="s">
        <v>91</v>
      </c>
      <c r="B18" s="39" t="s">
        <v>92</v>
      </c>
    </row>
    <row r="19" spans="1:2" ht="50.1" customHeight="1" x14ac:dyDescent="0.3">
      <c r="A19" s="32" t="s">
        <v>93</v>
      </c>
      <c r="B19" s="39" t="s">
        <v>94</v>
      </c>
    </row>
    <row r="20" spans="1:2" x14ac:dyDescent="0.3">
      <c r="A20" s="30"/>
      <c r="B20" s="38"/>
    </row>
    <row r="21" spans="1:2" ht="17.25" x14ac:dyDescent="0.3">
      <c r="A21" s="49" t="s">
        <v>95</v>
      </c>
      <c r="B21" s="50"/>
    </row>
    <row r="22" spans="1:2" ht="39.950000000000003" customHeight="1" x14ac:dyDescent="0.3">
      <c r="A22" s="33" t="s">
        <v>96</v>
      </c>
      <c r="B22" s="39" t="s">
        <v>97</v>
      </c>
    </row>
    <row r="23" spans="1:2" ht="39.950000000000003" customHeight="1" x14ac:dyDescent="0.3">
      <c r="A23" s="33" t="s">
        <v>98</v>
      </c>
      <c r="B23" s="39" t="s">
        <v>99</v>
      </c>
    </row>
    <row r="24" spans="1:2" ht="39.950000000000003" customHeight="1" x14ac:dyDescent="0.3">
      <c r="A24" s="33" t="s">
        <v>100</v>
      </c>
      <c r="B24" s="39" t="s">
        <v>101</v>
      </c>
    </row>
    <row r="25" spans="1:2" ht="39.950000000000003" customHeight="1" x14ac:dyDescent="0.3">
      <c r="A25" s="33" t="s">
        <v>102</v>
      </c>
      <c r="B25" s="39" t="s">
        <v>103</v>
      </c>
    </row>
    <row r="26" spans="1:2" ht="39.950000000000003" customHeight="1" x14ac:dyDescent="0.3">
      <c r="A26" s="33" t="s">
        <v>104</v>
      </c>
      <c r="B26" s="39" t="s">
        <v>105</v>
      </c>
    </row>
    <row r="27" spans="1:2" ht="39.950000000000003" customHeight="1" x14ac:dyDescent="0.3">
      <c r="A27" s="32" t="s">
        <v>106</v>
      </c>
      <c r="B27" s="39" t="s">
        <v>107</v>
      </c>
    </row>
    <row r="28" spans="1:2" ht="39.950000000000003" customHeight="1" x14ac:dyDescent="0.3">
      <c r="A28" s="34" t="s">
        <v>108</v>
      </c>
      <c r="B28" s="39" t="s">
        <v>109</v>
      </c>
    </row>
    <row r="29" spans="1:2" x14ac:dyDescent="0.3">
      <c r="A29" s="30"/>
      <c r="B29" s="38"/>
    </row>
    <row r="30" spans="1:2" ht="17.25" x14ac:dyDescent="0.3">
      <c r="A30" s="49" t="s">
        <v>110</v>
      </c>
      <c r="B30" s="50"/>
    </row>
    <row r="31" spans="1:2" ht="33" x14ac:dyDescent="0.3">
      <c r="A31" s="35" t="s">
        <v>93</v>
      </c>
      <c r="B31" s="39" t="s">
        <v>111</v>
      </c>
    </row>
    <row r="32" spans="1:2" x14ac:dyDescent="0.3">
      <c r="A32" s="35"/>
      <c r="B32" s="39"/>
    </row>
    <row r="33" spans="1:2" x14ac:dyDescent="0.3">
      <c r="A33" s="36" t="s">
        <v>112</v>
      </c>
      <c r="B33" s="39" t="s">
        <v>113</v>
      </c>
    </row>
    <row r="34" spans="1:2" x14ac:dyDescent="0.3">
      <c r="A34" s="35" t="s">
        <v>114</v>
      </c>
      <c r="B34" s="39" t="s">
        <v>115</v>
      </c>
    </row>
    <row r="35" spans="1:2" x14ac:dyDescent="0.3">
      <c r="A35" s="35" t="s">
        <v>116</v>
      </c>
      <c r="B35" s="39" t="s">
        <v>117</v>
      </c>
    </row>
    <row r="36" spans="1:2" x14ac:dyDescent="0.3">
      <c r="A36" s="35" t="s">
        <v>118</v>
      </c>
      <c r="B36" s="39" t="s">
        <v>119</v>
      </c>
    </row>
    <row r="37" spans="1:2" x14ac:dyDescent="0.3">
      <c r="A37" s="35" t="s">
        <v>120</v>
      </c>
      <c r="B37" s="39" t="s">
        <v>121</v>
      </c>
    </row>
    <row r="38" spans="1:2" x14ac:dyDescent="0.3">
      <c r="A38" s="35" t="s">
        <v>122</v>
      </c>
      <c r="B38" s="39" t="s">
        <v>123</v>
      </c>
    </row>
    <row r="39" spans="1:2" x14ac:dyDescent="0.3">
      <c r="A39" s="35"/>
      <c r="B39" s="39"/>
    </row>
    <row r="40" spans="1:2" x14ac:dyDescent="0.3">
      <c r="A40" s="36" t="s">
        <v>124</v>
      </c>
      <c r="B40" s="39" t="s">
        <v>125</v>
      </c>
    </row>
    <row r="41" spans="1:2" x14ac:dyDescent="0.3">
      <c r="A41" s="35" t="s">
        <v>126</v>
      </c>
      <c r="B41" s="39" t="s">
        <v>127</v>
      </c>
    </row>
    <row r="42" spans="1:2" x14ac:dyDescent="0.3">
      <c r="A42" s="35" t="s">
        <v>128</v>
      </c>
      <c r="B42" s="39" t="s">
        <v>129</v>
      </c>
    </row>
    <row r="43" spans="1:2" x14ac:dyDescent="0.3">
      <c r="A43" s="35" t="s">
        <v>130</v>
      </c>
      <c r="B43" s="39" t="s">
        <v>131</v>
      </c>
    </row>
    <row r="44" spans="1:2" x14ac:dyDescent="0.3">
      <c r="A44" s="35" t="s">
        <v>132</v>
      </c>
      <c r="B44" s="39" t="s">
        <v>133</v>
      </c>
    </row>
    <row r="45" spans="1:2" x14ac:dyDescent="0.3">
      <c r="A45" s="35" t="s">
        <v>134</v>
      </c>
      <c r="B45" s="39" t="s">
        <v>135</v>
      </c>
    </row>
    <row r="46" spans="1:2" x14ac:dyDescent="0.3">
      <c r="A46" s="35" t="s">
        <v>136</v>
      </c>
      <c r="B46" s="39" t="s">
        <v>137</v>
      </c>
    </row>
    <row r="47" spans="1:2" x14ac:dyDescent="0.3">
      <c r="A47" s="35" t="s">
        <v>138</v>
      </c>
      <c r="B47" s="39" t="s">
        <v>139</v>
      </c>
    </row>
    <row r="48" spans="1:2" x14ac:dyDescent="0.3">
      <c r="A48" s="35" t="s">
        <v>140</v>
      </c>
      <c r="B48" s="39" t="s">
        <v>141</v>
      </c>
    </row>
    <row r="49" spans="1:2" x14ac:dyDescent="0.3">
      <c r="A49" s="35" t="s">
        <v>142</v>
      </c>
      <c r="B49" s="39" t="s">
        <v>143</v>
      </c>
    </row>
    <row r="50" spans="1:2" x14ac:dyDescent="0.3">
      <c r="A50" s="35" t="s">
        <v>144</v>
      </c>
      <c r="B50" s="39" t="s">
        <v>145</v>
      </c>
    </row>
    <row r="51" spans="1:2" x14ac:dyDescent="0.3">
      <c r="A51" s="30"/>
      <c r="B51" s="38"/>
    </row>
    <row r="52" spans="1:2" ht="17.25" x14ac:dyDescent="0.3">
      <c r="A52" s="49" t="s">
        <v>146</v>
      </c>
      <c r="B52" s="50"/>
    </row>
    <row r="53" spans="1:2" x14ac:dyDescent="0.3">
      <c r="A53" s="36" t="s">
        <v>147</v>
      </c>
      <c r="B53" s="39" t="s">
        <v>148</v>
      </c>
    </row>
    <row r="54" spans="1:2" ht="33" x14ac:dyDescent="0.3">
      <c r="A54" s="36" t="s">
        <v>149</v>
      </c>
      <c r="B54" s="39" t="s">
        <v>150</v>
      </c>
    </row>
    <row r="55" spans="1:2" ht="33" x14ac:dyDescent="0.3">
      <c r="A55" s="36" t="s">
        <v>151</v>
      </c>
      <c r="B55" s="39" t="s">
        <v>152</v>
      </c>
    </row>
    <row r="56" spans="1:2" ht="33" x14ac:dyDescent="0.3">
      <c r="A56" s="36" t="s">
        <v>153</v>
      </c>
      <c r="B56" s="39" t="s">
        <v>154</v>
      </c>
    </row>
    <row r="57" spans="1:2" x14ac:dyDescent="0.3">
      <c r="A57" s="36" t="s">
        <v>155</v>
      </c>
      <c r="B57" s="39" t="s">
        <v>156</v>
      </c>
    </row>
    <row r="58" spans="1:2" x14ac:dyDescent="0.3">
      <c r="A58" s="36" t="s">
        <v>157</v>
      </c>
      <c r="B58" s="39" t="s">
        <v>158</v>
      </c>
    </row>
    <row r="59" spans="1:2" x14ac:dyDescent="0.3">
      <c r="A59" s="36" t="s">
        <v>159</v>
      </c>
      <c r="B59" s="39" t="s">
        <v>160</v>
      </c>
    </row>
    <row r="60" spans="1:2" x14ac:dyDescent="0.3">
      <c r="A60" s="36" t="s">
        <v>161</v>
      </c>
      <c r="B60" s="39" t="s">
        <v>162</v>
      </c>
    </row>
    <row r="61" spans="1:2" x14ac:dyDescent="0.3">
      <c r="A61" s="36" t="s">
        <v>163</v>
      </c>
      <c r="B61" s="39" t="s">
        <v>164</v>
      </c>
    </row>
    <row r="62" spans="1:2" ht="33" x14ac:dyDescent="0.3">
      <c r="A62" s="37" t="s">
        <v>165</v>
      </c>
      <c r="B62" s="39" t="s">
        <v>166</v>
      </c>
    </row>
    <row r="63" spans="1:2" x14ac:dyDescent="0.3">
      <c r="A63" s="30"/>
      <c r="B63" s="38"/>
    </row>
    <row r="64" spans="1:2" ht="17.25" x14ac:dyDescent="0.3">
      <c r="A64" s="49" t="s">
        <v>167</v>
      </c>
      <c r="B64" s="50"/>
    </row>
    <row r="65" spans="1:2" ht="33" x14ac:dyDescent="0.3">
      <c r="A65" s="35" t="s">
        <v>168</v>
      </c>
      <c r="B65" s="39" t="s">
        <v>169</v>
      </c>
    </row>
    <row r="66" spans="1:2" x14ac:dyDescent="0.3">
      <c r="A66" s="35"/>
      <c r="B66" s="39"/>
    </row>
    <row r="67" spans="1:2" x14ac:dyDescent="0.3">
      <c r="A67" s="33" t="s">
        <v>170</v>
      </c>
      <c r="B67" s="39" t="s">
        <v>171</v>
      </c>
    </row>
    <row r="68" spans="1:2" x14ac:dyDescent="0.3">
      <c r="A68" s="35" t="s">
        <v>172</v>
      </c>
      <c r="B68" s="39" t="s">
        <v>173</v>
      </c>
    </row>
    <row r="69" spans="1:2" x14ac:dyDescent="0.3">
      <c r="A69" s="35" t="s">
        <v>174</v>
      </c>
      <c r="B69" s="39" t="s">
        <v>175</v>
      </c>
    </row>
    <row r="70" spans="1:2" x14ac:dyDescent="0.3">
      <c r="A70" s="35" t="s">
        <v>176</v>
      </c>
      <c r="B70" s="39" t="s">
        <v>177</v>
      </c>
    </row>
    <row r="71" spans="1:2" x14ac:dyDescent="0.3">
      <c r="A71" s="35" t="s">
        <v>178</v>
      </c>
      <c r="B71" s="39" t="s">
        <v>179</v>
      </c>
    </row>
    <row r="72" spans="1:2" x14ac:dyDescent="0.3">
      <c r="A72" s="35" t="s">
        <v>180</v>
      </c>
      <c r="B72" s="39" t="s">
        <v>181</v>
      </c>
    </row>
    <row r="73" spans="1:2" x14ac:dyDescent="0.3">
      <c r="A73" s="35"/>
      <c r="B73" s="39"/>
    </row>
    <row r="74" spans="1:2" x14ac:dyDescent="0.3">
      <c r="A74" s="33" t="s">
        <v>182</v>
      </c>
      <c r="B74" s="39" t="s">
        <v>183</v>
      </c>
    </row>
    <row r="75" spans="1:2" x14ac:dyDescent="0.3">
      <c r="A75" s="35" t="s">
        <v>32</v>
      </c>
      <c r="B75" s="39" t="s">
        <v>184</v>
      </c>
    </row>
    <row r="76" spans="1:2" x14ac:dyDescent="0.3">
      <c r="A76" s="35" t="s">
        <v>185</v>
      </c>
      <c r="B76" s="39" t="s">
        <v>186</v>
      </c>
    </row>
    <row r="77" spans="1:2" x14ac:dyDescent="0.3">
      <c r="A77" s="35" t="s">
        <v>187</v>
      </c>
      <c r="B77" s="39" t="s">
        <v>188</v>
      </c>
    </row>
    <row r="78" spans="1:2" x14ac:dyDescent="0.3">
      <c r="A78" s="35" t="s">
        <v>189</v>
      </c>
      <c r="B78" s="39" t="s">
        <v>190</v>
      </c>
    </row>
    <row r="79" spans="1:2" x14ac:dyDescent="0.3">
      <c r="A79" s="35" t="s">
        <v>191</v>
      </c>
      <c r="B79" s="39" t="s">
        <v>192</v>
      </c>
    </row>
    <row r="80" spans="1:2" x14ac:dyDescent="0.3">
      <c r="A80" s="35" t="s">
        <v>193</v>
      </c>
      <c r="B80" s="39" t="s">
        <v>139</v>
      </c>
    </row>
    <row r="81" spans="1:2" x14ac:dyDescent="0.3">
      <c r="A81" s="30"/>
      <c r="B81" s="38"/>
    </row>
    <row r="82" spans="1:2" ht="17.25" x14ac:dyDescent="0.3">
      <c r="A82" s="49" t="s">
        <v>194</v>
      </c>
      <c r="B82" s="50"/>
    </row>
    <row r="83" spans="1:2" ht="45" customHeight="1" x14ac:dyDescent="0.3">
      <c r="A83" s="32" t="s">
        <v>195</v>
      </c>
      <c r="B83" s="39" t="s">
        <v>196</v>
      </c>
    </row>
    <row r="84" spans="1:2" ht="45" customHeight="1" x14ac:dyDescent="0.3">
      <c r="A84" s="32" t="s">
        <v>197</v>
      </c>
      <c r="B84" s="39" t="s">
        <v>198</v>
      </c>
    </row>
    <row r="85" spans="1:2" ht="45" customHeight="1" x14ac:dyDescent="0.3">
      <c r="A85" s="32" t="s">
        <v>199</v>
      </c>
      <c r="B85" s="39" t="s">
        <v>200</v>
      </c>
    </row>
    <row r="86" spans="1:2" ht="45" customHeight="1" x14ac:dyDescent="0.3">
      <c r="A86" s="32" t="s">
        <v>201</v>
      </c>
      <c r="B86" s="39" t="s">
        <v>202</v>
      </c>
    </row>
    <row r="87" spans="1:2" ht="45" customHeight="1" x14ac:dyDescent="0.3">
      <c r="A87" s="32" t="s">
        <v>203</v>
      </c>
      <c r="B87" s="39" t="s">
        <v>204</v>
      </c>
    </row>
    <row r="88" spans="1:2" x14ac:dyDescent="0.3">
      <c r="A88" s="30"/>
      <c r="B88" s="38"/>
    </row>
    <row r="89" spans="1:2" ht="17.25" x14ac:dyDescent="0.3">
      <c r="A89" s="49" t="s">
        <v>205</v>
      </c>
      <c r="B89" s="50"/>
    </row>
    <row r="90" spans="1:2" ht="39.950000000000003" customHeight="1" x14ac:dyDescent="0.3">
      <c r="A90" s="35" t="s">
        <v>206</v>
      </c>
      <c r="B90" s="39" t="s">
        <v>207</v>
      </c>
    </row>
    <row r="91" spans="1:2" ht="39.950000000000003" customHeight="1" x14ac:dyDescent="0.3">
      <c r="A91" s="35" t="s">
        <v>208</v>
      </c>
      <c r="B91" s="39" t="s">
        <v>209</v>
      </c>
    </row>
    <row r="92" spans="1:2" ht="39.950000000000003" customHeight="1" x14ac:dyDescent="0.3">
      <c r="A92" s="35" t="s">
        <v>210</v>
      </c>
      <c r="B92" s="39" t="s">
        <v>211</v>
      </c>
    </row>
    <row r="93" spans="1:2" ht="39.950000000000003" customHeight="1" x14ac:dyDescent="0.3">
      <c r="A93" s="35" t="s">
        <v>212</v>
      </c>
      <c r="B93" s="39" t="s">
        <v>213</v>
      </c>
    </row>
    <row r="94" spans="1:2" x14ac:dyDescent="0.3">
      <c r="A94" s="30"/>
      <c r="B94" s="38"/>
    </row>
    <row r="95" spans="1:2" ht="17.25" x14ac:dyDescent="0.3">
      <c r="A95" s="49" t="s">
        <v>214</v>
      </c>
      <c r="B95" s="50"/>
    </row>
    <row r="96" spans="1:2" x14ac:dyDescent="0.3">
      <c r="A96" s="33" t="s">
        <v>215</v>
      </c>
      <c r="B96" s="39" t="s">
        <v>216</v>
      </c>
    </row>
    <row r="97" spans="1:2" x14ac:dyDescent="0.3">
      <c r="A97" s="33" t="s">
        <v>217</v>
      </c>
      <c r="B97" s="39" t="s">
        <v>218</v>
      </c>
    </row>
    <row r="98" spans="1:2" x14ac:dyDescent="0.3">
      <c r="A98" s="33" t="s">
        <v>219</v>
      </c>
      <c r="B98" s="39" t="s">
        <v>220</v>
      </c>
    </row>
    <row r="99" spans="1:2" x14ac:dyDescent="0.3">
      <c r="A99" s="33" t="s">
        <v>221</v>
      </c>
      <c r="B99" s="39" t="s">
        <v>222</v>
      </c>
    </row>
    <row r="100" spans="1:2" x14ac:dyDescent="0.3">
      <c r="A100" s="33" t="s">
        <v>223</v>
      </c>
      <c r="B100" s="39" t="s">
        <v>224</v>
      </c>
    </row>
    <row r="101" spans="1:2" x14ac:dyDescent="0.3">
      <c r="A101" s="33" t="s">
        <v>225</v>
      </c>
      <c r="B101" s="39" t="s">
        <v>226</v>
      </c>
    </row>
    <row r="102" spans="1:2" x14ac:dyDescent="0.3">
      <c r="A102" s="33" t="s">
        <v>227</v>
      </c>
      <c r="B102" s="39" t="s">
        <v>228</v>
      </c>
    </row>
    <row r="103" spans="1:2" ht="33" x14ac:dyDescent="0.3">
      <c r="A103" s="34" t="s">
        <v>229</v>
      </c>
      <c r="B103" s="39" t="s">
        <v>230</v>
      </c>
    </row>
    <row r="104" spans="1:2" x14ac:dyDescent="0.3">
      <c r="A104" s="30"/>
      <c r="B104" s="38"/>
    </row>
    <row r="105" spans="1:2" ht="17.25" x14ac:dyDescent="0.3">
      <c r="A105" s="49" t="s">
        <v>231</v>
      </c>
      <c r="B105" s="50"/>
    </row>
    <row r="106" spans="1:2" ht="45" customHeight="1" x14ac:dyDescent="0.3">
      <c r="A106" s="32" t="s">
        <v>232</v>
      </c>
      <c r="B106" s="39" t="s">
        <v>233</v>
      </c>
    </row>
    <row r="107" spans="1:2" ht="45" customHeight="1" x14ac:dyDescent="0.3">
      <c r="A107" s="32" t="s">
        <v>234</v>
      </c>
      <c r="B107" s="39" t="s">
        <v>235</v>
      </c>
    </row>
    <row r="108" spans="1:2" ht="45" customHeight="1" x14ac:dyDescent="0.3">
      <c r="A108" s="32" t="s">
        <v>236</v>
      </c>
      <c r="B108" s="39" t="s">
        <v>237</v>
      </c>
    </row>
    <row r="109" spans="1:2" ht="45" customHeight="1" x14ac:dyDescent="0.3">
      <c r="A109" s="32" t="s">
        <v>238</v>
      </c>
      <c r="B109" s="39" t="s">
        <v>239</v>
      </c>
    </row>
    <row r="110" spans="1:2" ht="45" customHeight="1" x14ac:dyDescent="0.3">
      <c r="A110" s="32" t="s">
        <v>240</v>
      </c>
      <c r="B110" s="39" t="s">
        <v>241</v>
      </c>
    </row>
    <row r="111" spans="1:2" ht="45" customHeight="1" x14ac:dyDescent="0.3">
      <c r="A111" s="32" t="s">
        <v>242</v>
      </c>
      <c r="B111" s="39" t="s">
        <v>243</v>
      </c>
    </row>
    <row r="112" spans="1:2" ht="45" customHeight="1" x14ac:dyDescent="0.3">
      <c r="A112" s="32" t="s">
        <v>244</v>
      </c>
      <c r="B112" s="39" t="s">
        <v>245</v>
      </c>
    </row>
    <row r="113" spans="1:2" x14ac:dyDescent="0.3">
      <c r="A113" s="30"/>
      <c r="B113" s="38"/>
    </row>
    <row r="114" spans="1:2" x14ac:dyDescent="0.3">
      <c r="A114" s="59" t="s">
        <v>246</v>
      </c>
      <c r="B114" s="60"/>
    </row>
  </sheetData>
  <mergeCells count="13">
    <mergeCell ref="A114:B114"/>
    <mergeCell ref="A52:B52"/>
    <mergeCell ref="A64:B64"/>
    <mergeCell ref="A82:B82"/>
    <mergeCell ref="A89:B89"/>
    <mergeCell ref="A95:B95"/>
    <mergeCell ref="A105:B105"/>
    <mergeCell ref="A30:B30"/>
    <mergeCell ref="A1:B2"/>
    <mergeCell ref="A3:B3"/>
    <mergeCell ref="A5:B5"/>
    <mergeCell ref="A16:B16"/>
    <mergeCell ref="A21:B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Costeo y Dashboard</vt:lpstr>
      <vt:lpstr>Configuración</vt:lpstr>
      <vt:lpstr>Ayuda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Samuel Jose Martelo Teheran</cp:lastModifiedBy>
  <dcterms:created xsi:type="dcterms:W3CDTF">2026-05-18T20:43:16Z</dcterms:created>
  <dcterms:modified xsi:type="dcterms:W3CDTF">2026-05-23T21:03:47Z</dcterms:modified>
</cp:coreProperties>
</file>