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worksheets/sheet7.xml" ContentType="application/vnd.openxmlformats-officedocument.spreadsheetml.worksheet+xml"/>
  <Override PartName="/xl/drawings/drawing5.xml" ContentType="application/vnd.openxmlformats-officedocument.drawing+xml"/>
  <Override PartName="/xl/worksheets/sheet8.xml" ContentType="application/vnd.openxmlformats-officedocument.spreadsheetml.worksheet+xml"/>
  <Override PartName="/xl/drawings/drawing6.xml" ContentType="application/vnd.openxmlformats-officedocument.drawing+xml"/>
  <Override PartName="/xl/worksheets/sheet9.xml" ContentType="application/vnd.openxmlformats-officedocument.spreadsheetml.worksheet+xml"/>
  <Override PartName="/xl/drawings/drawing7.xml" ContentType="application/vnd.openxmlformats-officedocument.drawing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worksheets/sheet11.xml" ContentType="application/vnd.openxmlformats-officedocument.spreadsheetml.worksheet+xml"/>
  <Override PartName="/xl/drawings/drawing9.xml" ContentType="application/vnd.openxmlformats-officedocument.drawing+xml"/>
  <Override PartName="/xl/worksheets/sheet12.xml" ContentType="application/vnd.openxmlformats-officedocument.spreadsheetml.worksheet+xml"/>
  <Override PartName="/xl/drawings/drawing10.xml" ContentType="application/vnd.openxmlformats-officedocument.drawing+xml"/>
  <Override PartName="/xl/worksheets/sheet13.xml" ContentType="application/vnd.openxmlformats-officedocument.spreadsheetml.worksheet+xml"/>
  <Override PartName="/xl/drawings/drawing11.xml" ContentType="application/vnd.openxmlformats-officedocument.drawing+xml"/>
  <Override PartName="/xl/worksheets/sheet14.xml" ContentType="application/vnd.openxmlformats-officedocument.spreadsheetml.worksheet+xml"/>
  <Override PartName="/xl/drawings/drawing12.xml" ContentType="application/vnd.openxmlformats-officedocument.drawing+xml"/>
  <Override PartName="/xl/worksheets/sheet15.xml" ContentType="application/vnd.openxmlformats-officedocument.spreadsheetml.worksheet+xml"/>
  <Override PartName="/xl/drawings/drawing13.xml" ContentType="application/vnd.openxmlformats-officedocument.drawing+xml"/>
  <Override PartName="/xl/worksheets/sheet16.xml" ContentType="application/vnd.openxmlformats-officedocument.spreadsheetml.worksheet+xml"/>
  <Override PartName="/xl/drawings/drawing1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émarrer" sheetId="1" state="visible" r:id="rId1"/>
    <sheet xmlns:r="http://schemas.openxmlformats.org/officeDocument/2006/relationships" name="Exemple" sheetId="2" state="visible" r:id="rId2"/>
    <sheet xmlns:r="http://schemas.openxmlformats.org/officeDocument/2006/relationships" name="Mobile" sheetId="3" state="visible" r:id="rId3"/>
    <sheet xmlns:r="http://schemas.openxmlformats.org/officeDocument/2006/relationships" name="Tableau de bord" sheetId="4" state="visible" r:id="rId4"/>
    <sheet xmlns:r="http://schemas.openxmlformats.org/officeDocument/2006/relationships" name="Janvier" sheetId="5" state="visible" r:id="rId5"/>
    <sheet xmlns:r="http://schemas.openxmlformats.org/officeDocument/2006/relationships" name="Février" sheetId="6" state="visible" r:id="rId6"/>
    <sheet xmlns:r="http://schemas.openxmlformats.org/officeDocument/2006/relationships" name="Mars" sheetId="7" state="visible" r:id="rId7"/>
    <sheet xmlns:r="http://schemas.openxmlformats.org/officeDocument/2006/relationships" name="Avril" sheetId="8" state="visible" r:id="rId8"/>
    <sheet xmlns:r="http://schemas.openxmlformats.org/officeDocument/2006/relationships" name="Mai" sheetId="9" state="visible" r:id="rId9"/>
    <sheet xmlns:r="http://schemas.openxmlformats.org/officeDocument/2006/relationships" name="Juin" sheetId="10" state="visible" r:id="rId10"/>
    <sheet xmlns:r="http://schemas.openxmlformats.org/officeDocument/2006/relationships" name="Juillet" sheetId="11" state="visible" r:id="rId11"/>
    <sheet xmlns:r="http://schemas.openxmlformats.org/officeDocument/2006/relationships" name="Août" sheetId="12" state="visible" r:id="rId12"/>
    <sheet xmlns:r="http://schemas.openxmlformats.org/officeDocument/2006/relationships" name="Septembre" sheetId="13" state="visible" r:id="rId13"/>
    <sheet xmlns:r="http://schemas.openxmlformats.org/officeDocument/2006/relationships" name="Octobre" sheetId="14" state="visible" r:id="rId14"/>
    <sheet xmlns:r="http://schemas.openxmlformats.org/officeDocument/2006/relationships" name="Novembre" sheetId="15" state="visible" r:id="rId15"/>
    <sheet xmlns:r="http://schemas.openxmlformats.org/officeDocument/2006/relationships" name="Décembre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%"/>
    <numFmt numFmtId="166" formatCode="&quot;✓&quot;;&quot;✓&quot;;&quot;✓&quot;;&quot;✓&quot;"/>
    <numFmt numFmtId="167" formatCode="0.0"/>
  </numFmts>
  <fonts count="48">
    <font>
      <name val="Calibri"/>
      <family val="2"/>
      <color theme="1"/>
      <sz val="11"/>
      <scheme val="minor"/>
    </font>
    <font>
      <name val="Arial"/>
      <color rgb="00FFFFFF"/>
      <sz val="9"/>
    </font>
    <font>
      <name val="Arial"/>
      <b val="1"/>
      <color rgb="00FFFFFF"/>
      <sz val="26"/>
    </font>
    <font>
      <name val="Arial"/>
      <i val="1"/>
      <color rgb="009AA0C3"/>
      <sz val="10"/>
    </font>
    <font>
      <name val="Arial"/>
      <b val="1"/>
      <color rgb="009AA0C3"/>
      <sz val="8"/>
    </font>
    <font>
      <name val="Arial"/>
      <b val="1"/>
      <color rgb="00FFFFFF"/>
      <sz val="16"/>
    </font>
    <font>
      <name val="Arial"/>
      <b val="1"/>
      <color rgb="006C4CF1"/>
      <sz val="9"/>
    </font>
    <font>
      <name val="Arial"/>
      <b val="1"/>
      <color rgb="00FFFFFF"/>
      <sz val="11"/>
    </font>
    <font>
      <name val="Arial"/>
      <b val="1"/>
      <color rgb="004F7CF7"/>
      <sz val="9"/>
    </font>
    <font>
      <name val="Arial"/>
      <b val="1"/>
      <color rgb="004CC3C1"/>
      <sz val="9"/>
    </font>
    <font>
      <name val="Arial"/>
      <b val="1"/>
      <color rgb="00E0569B"/>
      <sz val="9"/>
    </font>
    <font>
      <name val="Arial"/>
      <b val="1"/>
      <color rgb="0045CF86"/>
      <sz val="9"/>
    </font>
    <font>
      <name val="Arial"/>
      <b val="1"/>
      <color rgb="000E1124"/>
      <sz val="20"/>
    </font>
    <font>
      <name val="Arial"/>
      <b val="1"/>
      <color rgb="00FFFFFF"/>
      <sz val="13"/>
    </font>
    <font>
      <name val="Arial"/>
      <color rgb="009AA0C3"/>
      <sz val="10"/>
    </font>
    <font>
      <name val="Arial"/>
      <b val="1"/>
      <color rgb="00F2C94C"/>
      <sz val="14"/>
    </font>
    <font>
      <name val="Arial"/>
      <b val="1"/>
      <color rgb="00FFFFFF"/>
      <sz val="10"/>
    </font>
    <font>
      <name val="Arial"/>
      <b val="1"/>
      <color rgb="00E0569B"/>
      <sz val="10"/>
    </font>
    <font>
      <name val="Arial"/>
      <b val="1"/>
      <color rgb="0045CF86"/>
      <sz val="10"/>
    </font>
    <font>
      <name val="Arial"/>
      <b val="1"/>
      <color rgb="006C4CF1"/>
      <sz val="10"/>
    </font>
    <font>
      <name val="Arial"/>
      <b val="1"/>
      <color rgb="004F7CF7"/>
      <sz val="10"/>
    </font>
    <font>
      <name val="Arial"/>
      <b val="1"/>
      <color rgb="004CC3C1"/>
      <sz val="10"/>
    </font>
    <font>
      <name val="Arial"/>
      <color rgb="000E1124"/>
      <sz val="6"/>
    </font>
    <font>
      <name val="Arial"/>
      <b val="1"/>
      <color rgb="009AA0C3"/>
      <sz val="14"/>
    </font>
    <font>
      <name val="Arial"/>
      <b val="1"/>
      <color rgb="00FFFFFF"/>
      <sz val="20"/>
    </font>
    <font>
      <name val="Arial"/>
      <b val="1"/>
      <color rgb="009AA0C3"/>
      <sz val="9"/>
    </font>
    <font>
      <name val="Arial"/>
      <b val="1"/>
      <color rgb="00FFFFFF"/>
      <sz val="9"/>
    </font>
    <font>
      <name val="Arial"/>
      <b val="1"/>
      <color rgb="00F2C94C"/>
      <sz val="11"/>
    </font>
    <font>
      <name val="Arial"/>
      <b val="1"/>
      <color rgb="00FFFFFF"/>
      <sz val="6"/>
    </font>
    <font>
      <name val="Arial"/>
      <b val="1"/>
      <color rgb="00FFFFFF"/>
      <sz val="8"/>
    </font>
    <font>
      <name val="Arial"/>
      <b val="1"/>
      <color rgb="00FFFFFF"/>
      <sz val="15"/>
    </font>
    <font>
      <name val="Arial"/>
      <b val="1"/>
      <color rgb="000E1124"/>
      <sz val="9"/>
    </font>
    <font>
      <name val="Arial"/>
      <b val="1"/>
      <color rgb="00FFFFFF"/>
      <sz val="7"/>
    </font>
    <font>
      <name val="Arial"/>
      <color rgb="009AA0C3"/>
      <sz val="7"/>
    </font>
    <font>
      <name val="Arial"/>
      <color rgb="005B6185"/>
      <sz val="7"/>
    </font>
    <font>
      <name val="Arial"/>
      <b val="1"/>
      <color rgb="009AA0C3"/>
      <sz val="7"/>
    </font>
    <font>
      <name val="Arial"/>
      <color rgb="009AA0C3"/>
      <sz val="8"/>
    </font>
    <font>
      <name val="Arial"/>
      <b val="1"/>
      <color rgb="00F2C94C"/>
      <sz val="9"/>
    </font>
    <font>
      <name val="Arial"/>
      <b val="1"/>
      <color rgb="007C8CFF"/>
      <sz val="10"/>
    </font>
    <font>
      <name val="Arial"/>
      <color rgb="00FFFFFF"/>
      <sz val="8"/>
    </font>
    <font>
      <name val="Arial"/>
      <b val="1"/>
      <color rgb="007C8CFF"/>
      <sz val="9"/>
    </font>
    <font>
      <name val="Arial"/>
      <b val="1"/>
      <color rgb="006FE3C7"/>
      <sz val="10"/>
    </font>
    <font>
      <name val="Arial"/>
      <b val="1"/>
      <color rgb="006FE3C7"/>
      <sz val="9"/>
    </font>
    <font>
      <name val="Arial"/>
      <b val="1"/>
      <color rgb="00F2C94C"/>
      <sz val="10"/>
    </font>
    <font>
      <name val="Arial"/>
      <b val="1"/>
      <color rgb="00FFFFFF"/>
      <sz val="14"/>
    </font>
    <font>
      <name val="Arial"/>
      <b val="1"/>
      <color rgb="000E1124"/>
      <sz val="8"/>
    </font>
    <font>
      <name val="Arial"/>
      <b val="1"/>
      <color rgb="00FFFFFF"/>
      <sz val="22"/>
    </font>
    <font>
      <name val="Arial"/>
      <color rgb="009AA0C3"/>
      <sz val="9"/>
    </font>
  </fonts>
  <fills count="11">
    <fill>
      <patternFill/>
    </fill>
    <fill>
      <patternFill patternType="gray125"/>
    </fill>
    <fill>
      <patternFill patternType="solid">
        <fgColor rgb="000E1124"/>
        <bgColor rgb="000E1124"/>
      </patternFill>
    </fill>
    <fill>
      <patternFill patternType="solid">
        <fgColor rgb="00222746"/>
        <bgColor rgb="00222746"/>
      </patternFill>
    </fill>
    <fill>
      <patternFill patternType="solid">
        <fgColor rgb="006C4CF1"/>
        <bgColor rgb="006C4CF1"/>
      </patternFill>
    </fill>
    <fill>
      <patternFill patternType="solid">
        <fgColor rgb="00161A33"/>
        <bgColor rgb="00161A33"/>
      </patternFill>
    </fill>
    <fill>
      <patternFill patternType="solid">
        <fgColor rgb="004F7CF7"/>
        <bgColor rgb="004F7CF7"/>
      </patternFill>
    </fill>
    <fill>
      <patternFill patternType="solid">
        <fgColor rgb="004CC3C1"/>
        <bgColor rgb="004CC3C1"/>
      </patternFill>
    </fill>
    <fill>
      <patternFill patternType="solid">
        <fgColor rgb="00E0569B"/>
        <bgColor rgb="00E0569B"/>
      </patternFill>
    </fill>
    <fill>
      <patternFill patternType="solid">
        <fgColor rgb="0045CF86"/>
        <bgColor rgb="0045CF86"/>
      </patternFill>
    </fill>
    <fill>
      <patternFill patternType="solid">
        <fgColor rgb="00FFFFFF"/>
        <bgColor rgb="00FFFFFF"/>
      </patternFill>
    </fill>
  </fills>
  <borders count="5">
    <border>
      <left/>
      <right/>
      <top/>
      <bottom/>
      <diagonal/>
    </border>
    <border>
      <left style="thin">
        <color rgb="000E1124"/>
      </left>
      <right style="thin">
        <color rgb="000E1124"/>
      </right>
      <top style="thin">
        <color rgb="000E1124"/>
      </top>
      <bottom style="thin">
        <color rgb="000E1124"/>
      </bottom>
    </border>
    <border>
      <top style="medium">
        <color rgb="000E1124"/>
      </top>
    </border>
    <border>
      <bottom style="medium">
        <color rgb="000E1124"/>
      </bottom>
    </border>
    <border>
      <left style="medium">
        <color rgb="000E1124"/>
      </left>
      <right style="medium">
        <color rgb="000E1124"/>
      </right>
      <top style="medium">
        <color rgb="000E1124"/>
      </top>
      <bottom style="medium">
        <color rgb="000E1124"/>
      </bottom>
    </border>
  </borders>
  <cellStyleXfs count="1">
    <xf numFmtId="0" fontId="0" fillId="0" borderId="0"/>
  </cellStyleXfs>
  <cellXfs count="118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pivotButton="0" quotePrefix="0" xfId="0"/>
    <xf numFmtId="0" fontId="5" fillId="3" borderId="0" applyAlignment="1" pivotButton="0" quotePrefix="0" xfId="0">
      <alignment horizontal="left" vertical="center" indent="1"/>
    </xf>
    <xf numFmtId="0" fontId="6" fillId="2" borderId="0" applyAlignment="1" pivotButton="0" quotePrefix="0" xfId="0">
      <alignment horizontal="center" vertical="center"/>
    </xf>
    <xf numFmtId="0" fontId="7" fillId="3" borderId="1" applyAlignment="1" pivotButton="0" quotePrefix="0" xfId="0">
      <alignment horizontal="left" vertical="center" indent="1"/>
    </xf>
    <xf numFmtId="0" fontId="12" fillId="4" borderId="2" applyAlignment="1" pivotButton="0" quotePrefix="0" xfId="0">
      <alignment horizontal="center" vertical="center"/>
    </xf>
    <xf numFmtId="0" fontId="13" fillId="5" borderId="2" applyAlignment="1" pivotButton="0" quotePrefix="0" xfId="0">
      <alignment vertical="bottom" indent="1"/>
    </xf>
    <xf numFmtId="0" fontId="8" fillId="2" borderId="0" applyAlignment="1" pivotButton="0" quotePrefix="0" xfId="0">
      <alignment horizontal="center" vertical="center"/>
    </xf>
    <xf numFmtId="0" fontId="0" fillId="4" borderId="3" pivotButton="0" quotePrefix="0" xfId="0"/>
    <xf numFmtId="0" fontId="14" fillId="5" borderId="3" applyAlignment="1" pivotButton="0" quotePrefix="0" xfId="0">
      <alignment vertical="top" indent="1"/>
    </xf>
    <xf numFmtId="0" fontId="9" fillId="2" borderId="0" applyAlignment="1" pivotButton="0" quotePrefix="0" xfId="0">
      <alignment horizontal="center" vertical="center"/>
    </xf>
    <xf numFmtId="0" fontId="12" fillId="6" borderId="2" applyAlignment="1" pivotButton="0" quotePrefix="0" xfId="0">
      <alignment horizontal="center" vertical="center"/>
    </xf>
    <xf numFmtId="0" fontId="10" fillId="2" borderId="0" applyAlignment="1" pivotButton="0" quotePrefix="0" xfId="0">
      <alignment horizontal="center" vertical="center"/>
    </xf>
    <xf numFmtId="0" fontId="0" fillId="6" borderId="3" pivotButton="0" quotePrefix="0" xfId="0"/>
    <xf numFmtId="0" fontId="11" fillId="2" borderId="0" applyAlignment="1" pivotButton="0" quotePrefix="0" xfId="0">
      <alignment horizontal="center" vertical="center"/>
    </xf>
    <xf numFmtId="0" fontId="12" fillId="7" borderId="2" applyAlignment="1" pivotButton="0" quotePrefix="0" xfId="0">
      <alignment horizontal="center" vertical="center"/>
    </xf>
    <xf numFmtId="0" fontId="0" fillId="7" borderId="3" pivotButton="0" quotePrefix="0" xfId="0"/>
    <xf numFmtId="0" fontId="12" fillId="8" borderId="2" applyAlignment="1" pivotButton="0" quotePrefix="0" xfId="0">
      <alignment horizontal="center" vertical="center"/>
    </xf>
    <xf numFmtId="0" fontId="0" fillId="8" borderId="3" pivotButton="0" quotePrefix="0" xfId="0"/>
    <xf numFmtId="0" fontId="12" fillId="9" borderId="2" applyAlignment="1" pivotButton="0" quotePrefix="0" xfId="0">
      <alignment horizontal="center" vertical="center"/>
    </xf>
    <xf numFmtId="0" fontId="0" fillId="9" borderId="3" pivotButton="0" quotePrefix="0" xfId="0"/>
    <xf numFmtId="0" fontId="16" fillId="2" borderId="0" applyAlignment="1" pivotButton="0" quotePrefix="0" xfId="0">
      <alignment horizontal="left" vertical="center" indent="1"/>
    </xf>
    <xf numFmtId="0" fontId="15" fillId="2" borderId="0" applyAlignment="1" pivotButton="0" quotePrefix="0" xfId="0">
      <alignment horizontal="center" vertical="center"/>
    </xf>
    <xf numFmtId="0" fontId="7" fillId="2" borderId="0" applyAlignment="1" pivotButton="0" quotePrefix="0" xfId="0">
      <alignment vertical="bottom" indent="1"/>
    </xf>
    <xf numFmtId="0" fontId="14" fillId="2" borderId="0" applyAlignment="1" pivotButton="0" quotePrefix="0" xfId="0">
      <alignment vertical="top" indent="1"/>
    </xf>
    <xf numFmtId="0" fontId="17" fillId="2" borderId="0" applyAlignment="1" pivotButton="0" quotePrefix="0" xfId="0">
      <alignment horizontal="left" vertical="center" indent="1"/>
    </xf>
    <xf numFmtId="0" fontId="18" fillId="2" borderId="0" applyAlignment="1" pivotButton="0" quotePrefix="0" xfId="0">
      <alignment horizontal="left" vertical="center" indent="1"/>
    </xf>
    <xf numFmtId="0" fontId="19" fillId="2" borderId="0" applyAlignment="1" pivotButton="0" quotePrefix="0" xfId="0">
      <alignment horizontal="left" vertical="center" indent="1"/>
    </xf>
    <xf numFmtId="0" fontId="20" fillId="2" borderId="0" applyAlignment="1" pivotButton="0" quotePrefix="0" xfId="0">
      <alignment horizontal="left" vertical="center" indent="1"/>
    </xf>
    <xf numFmtId="0" fontId="21" fillId="2" borderId="0" applyAlignment="1" pivotButton="0" quotePrefix="0" xfId="0">
      <alignment horizontal="left" vertical="center" indent="1"/>
    </xf>
    <xf numFmtId="164" fontId="22" fillId="2" borderId="0" pivotButton="0" quotePrefix="0" xfId="0"/>
    <xf numFmtId="0" fontId="22" fillId="2" borderId="0" pivotButton="0" quotePrefix="0" xfId="0"/>
    <xf numFmtId="0" fontId="26" fillId="5" borderId="0" applyAlignment="1" pivotButton="0" quotePrefix="0" xfId="0">
      <alignment horizontal="center" vertical="center"/>
    </xf>
    <xf numFmtId="0" fontId="23" fillId="2" borderId="0" applyAlignment="1" pivotButton="0" quotePrefix="0" xfId="0">
      <alignment horizontal="center" vertical="center"/>
    </xf>
    <xf numFmtId="0" fontId="24" fillId="2" borderId="0" applyAlignment="1" pivotButton="0" quotePrefix="0" xfId="0">
      <alignment horizontal="center" vertical="center"/>
    </xf>
    <xf numFmtId="1" fontId="5" fillId="5" borderId="0" applyAlignment="1" pivotButton="0" quotePrefix="0" xfId="0">
      <alignment horizontal="center" vertical="center"/>
    </xf>
    <xf numFmtId="0" fontId="27" fillId="5" borderId="0" applyAlignment="1" pivotButton="0" quotePrefix="0" xfId="0">
      <alignment horizontal="center" vertical="center"/>
    </xf>
    <xf numFmtId="165" fontId="5" fillId="5" borderId="0" applyAlignment="1" pivotButton="0" quotePrefix="0" xfId="0">
      <alignment horizontal="center" vertical="center"/>
    </xf>
    <xf numFmtId="0" fontId="37" fillId="2" borderId="0" applyAlignment="1" pivotButton="0" quotePrefix="0" xfId="0">
      <alignment horizontal="center" vertical="center"/>
    </xf>
    <xf numFmtId="0" fontId="30" fillId="2" borderId="0" applyAlignment="1" pivotButton="0" quotePrefix="0" xfId="0">
      <alignment vertical="center"/>
    </xf>
    <xf numFmtId="0" fontId="16" fillId="4" borderId="0" applyAlignment="1" pivotButton="0" quotePrefix="0" xfId="0">
      <alignment horizontal="center" vertical="center"/>
    </xf>
    <xf numFmtId="0" fontId="0" fillId="4" borderId="0" pivotButton="0" quotePrefix="0" xfId="0"/>
    <xf numFmtId="0" fontId="16" fillId="6" borderId="0" applyAlignment="1" pivotButton="0" quotePrefix="0" xfId="0">
      <alignment horizontal="center" vertical="center"/>
    </xf>
    <xf numFmtId="0" fontId="0" fillId="6" borderId="0" pivotButton="0" quotePrefix="0" xfId="0"/>
    <xf numFmtId="0" fontId="16" fillId="7" borderId="0" applyAlignment="1" pivotButton="0" quotePrefix="0" xfId="0">
      <alignment horizontal="center" vertical="center"/>
    </xf>
    <xf numFmtId="0" fontId="0" fillId="7" borderId="0" pivotButton="0" quotePrefix="0" xfId="0"/>
    <xf numFmtId="0" fontId="16" fillId="8" borderId="0" applyAlignment="1" pivotButton="0" quotePrefix="0" xfId="0">
      <alignment horizontal="center" vertical="center"/>
    </xf>
    <xf numFmtId="0" fontId="0" fillId="8" borderId="0" pivotButton="0" quotePrefix="0" xfId="0"/>
    <xf numFmtId="0" fontId="16" fillId="9" borderId="0" applyAlignment="1" pivotButton="0" quotePrefix="0" xfId="0">
      <alignment horizontal="center" vertical="center"/>
    </xf>
    <xf numFmtId="0" fontId="0" fillId="9" borderId="0" pivotButton="0" quotePrefix="0" xfId="0"/>
    <xf numFmtId="0" fontId="30" fillId="5" borderId="0" applyAlignment="1" pivotButton="0" quotePrefix="0" xfId="0">
      <alignment horizontal="center" vertical="center"/>
    </xf>
    <xf numFmtId="0" fontId="28" fillId="4" borderId="0" applyAlignment="1" pivotButton="0" quotePrefix="0" xfId="0">
      <alignment horizontal="center" vertical="center"/>
    </xf>
    <xf numFmtId="0" fontId="28" fillId="6" borderId="0" applyAlignment="1" pivotButton="0" quotePrefix="0" xfId="0">
      <alignment horizontal="center" vertical="center"/>
    </xf>
    <xf numFmtId="0" fontId="28" fillId="7" borderId="0" applyAlignment="1" pivotButton="0" quotePrefix="0" xfId="0">
      <alignment horizontal="center" vertical="center"/>
    </xf>
    <xf numFmtId="0" fontId="28" fillId="8" borderId="0" applyAlignment="1" pivotButton="0" quotePrefix="0" xfId="0">
      <alignment horizontal="center" vertical="center"/>
    </xf>
    <xf numFmtId="0" fontId="28" fillId="9" borderId="0" applyAlignment="1" pivotButton="0" quotePrefix="0" xfId="0">
      <alignment horizontal="center" vertical="center"/>
    </xf>
    <xf numFmtId="0" fontId="29" fillId="4" borderId="0" applyAlignment="1" pivotButton="0" quotePrefix="0" xfId="0">
      <alignment horizontal="center" vertical="center"/>
    </xf>
    <xf numFmtId="0" fontId="29" fillId="6" borderId="0" applyAlignment="1" pivotButton="0" quotePrefix="0" xfId="0">
      <alignment horizontal="center" vertical="center"/>
    </xf>
    <xf numFmtId="0" fontId="29" fillId="7" borderId="0" applyAlignment="1" pivotButton="0" quotePrefix="0" xfId="0">
      <alignment horizontal="center" vertical="center"/>
    </xf>
    <xf numFmtId="0" fontId="29" fillId="8" borderId="0" applyAlignment="1" pivotButton="0" quotePrefix="0" xfId="0">
      <alignment horizontal="center" vertical="center"/>
    </xf>
    <xf numFmtId="0" fontId="29" fillId="9" borderId="0" applyAlignment="1" pivotButton="0" quotePrefix="0" xfId="0">
      <alignment horizontal="center" vertical="center"/>
    </xf>
    <xf numFmtId="0" fontId="35" fillId="5" borderId="0" applyAlignment="1" pivotButton="0" quotePrefix="0" xfId="0">
      <alignment horizontal="left" vertical="center" indent="1"/>
    </xf>
    <xf numFmtId="0" fontId="35" fillId="5" borderId="0" applyAlignment="1" pivotButton="0" quotePrefix="0" xfId="0">
      <alignment horizontal="center" vertical="center"/>
    </xf>
    <xf numFmtId="0" fontId="16" fillId="2" borderId="0" applyAlignment="1" pivotButton="0" quotePrefix="0" xfId="0">
      <alignment vertical="center"/>
    </xf>
    <xf numFmtId="166" fontId="31" fillId="3" borderId="4" applyAlignment="1" pivotButton="0" quotePrefix="0" xfId="0">
      <alignment horizontal="center" vertical="center"/>
    </xf>
    <xf numFmtId="0" fontId="29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165" fontId="29" fillId="5" borderId="0" applyAlignment="1" pivotButton="0" quotePrefix="0" xfId="0">
      <alignment horizontal="center" vertical="center"/>
    </xf>
    <xf numFmtId="0" fontId="26" fillId="2" borderId="0" applyAlignment="1" pivotButton="0" quotePrefix="0" xfId="0">
      <alignment vertical="center"/>
    </xf>
    <xf numFmtId="9" fontId="32" fillId="2" borderId="0" applyAlignment="1" pivotButton="0" quotePrefix="0" xfId="0">
      <alignment horizontal="center" vertical="center"/>
    </xf>
    <xf numFmtId="0" fontId="36" fillId="5" borderId="0" applyAlignment="1" pivotButton="0" quotePrefix="0" xfId="0">
      <alignment horizontal="left" vertical="center" indent="1"/>
    </xf>
    <xf numFmtId="0" fontId="37" fillId="5" borderId="0" applyAlignment="1" pivotButton="0" quotePrefix="0" xfId="0">
      <alignment horizontal="left" vertical="center" indent="1"/>
    </xf>
    <xf numFmtId="0" fontId="25" fillId="2" borderId="0" applyAlignment="1" pivotButton="0" quotePrefix="0" xfId="0">
      <alignment vertical="center"/>
    </xf>
    <xf numFmtId="0" fontId="33" fillId="2" borderId="0" applyAlignment="1" pivotButton="0" quotePrefix="0" xfId="0">
      <alignment horizontal="center" vertical="center"/>
    </xf>
    <xf numFmtId="0" fontId="34" fillId="2" borderId="0" applyAlignment="1" pivotButton="0" quotePrefix="0" xfId="0">
      <alignment horizontal="center" vertical="center"/>
    </xf>
    <xf numFmtId="0" fontId="38" fillId="5" borderId="0" applyAlignment="1" pivotButton="0" quotePrefix="0" xfId="0">
      <alignment horizontal="left" vertical="center" indent="1"/>
    </xf>
    <xf numFmtId="0" fontId="1" fillId="5" borderId="0" pivotButton="0" quotePrefix="0" xfId="0"/>
    <xf numFmtId="0" fontId="29" fillId="3" borderId="4" applyAlignment="1" pivotButton="0" quotePrefix="0" xfId="0">
      <alignment horizontal="center" vertical="center"/>
    </xf>
    <xf numFmtId="0" fontId="39" fillId="5" borderId="0" applyAlignment="1" pivotButton="0" quotePrefix="0" xfId="0">
      <alignment horizontal="left" vertical="center" indent="1"/>
    </xf>
    <xf numFmtId="0" fontId="40" fillId="5" borderId="0" applyAlignment="1" pivotButton="0" quotePrefix="0" xfId="0">
      <alignment horizontal="left" vertical="center" indent="1"/>
    </xf>
    <xf numFmtId="0" fontId="41" fillId="5" borderId="0" applyAlignment="1" pivotButton="0" quotePrefix="0" xfId="0">
      <alignment horizontal="left" vertical="center" indent="1"/>
    </xf>
    <xf numFmtId="0" fontId="42" fillId="5" borderId="0" applyAlignment="1" pivotButton="0" quotePrefix="0" xfId="0">
      <alignment horizontal="left" vertical="center" indent="1"/>
    </xf>
    <xf numFmtId="0" fontId="43" fillId="5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left" vertical="center" indent="1"/>
    </xf>
    <xf numFmtId="0" fontId="46" fillId="2" borderId="0" applyAlignment="1" pivotButton="0" quotePrefix="0" xfId="0">
      <alignment horizontal="left" vertical="center" indent="1"/>
    </xf>
    <xf numFmtId="0" fontId="37" fillId="2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center" vertical="center"/>
    </xf>
    <xf numFmtId="9" fontId="46" fillId="5" borderId="0" applyAlignment="1" pivotButton="0" quotePrefix="0" xfId="0">
      <alignment horizontal="left" vertical="center" indent="1"/>
    </xf>
    <xf numFmtId="1" fontId="46" fillId="5" borderId="0" applyAlignment="1" pivotButton="0" quotePrefix="0" xfId="0">
      <alignment horizontal="center" vertical="center"/>
    </xf>
    <xf numFmtId="0" fontId="45" fillId="4" borderId="0" applyAlignment="1" pivotButton="0" quotePrefix="0" xfId="0">
      <alignment horizontal="left" vertical="center" indent="1"/>
    </xf>
    <xf numFmtId="0" fontId="45" fillId="4" borderId="0" applyAlignment="1" pivotButton="0" quotePrefix="0" xfId="0">
      <alignment horizontal="center" vertical="center"/>
    </xf>
    <xf numFmtId="0" fontId="7" fillId="3" borderId="4" applyAlignment="1" pivotButton="0" quotePrefix="0" xfId="0">
      <alignment horizontal="left" vertical="center" indent="1"/>
    </xf>
    <xf numFmtId="0" fontId="23" fillId="3" borderId="4" applyAlignment="1" pivotButton="0" quotePrefix="0" xfId="0">
      <alignment horizontal="center" vertical="center"/>
    </xf>
    <xf numFmtId="9" fontId="7" fillId="3" borderId="4" applyAlignment="1" pivotButton="0" quotePrefix="0" xfId="0">
      <alignment horizontal="center" vertical="center"/>
    </xf>
    <xf numFmtId="0" fontId="47" fillId="2" borderId="0" applyAlignment="1" pivotButton="0" quotePrefix="0" xfId="0">
      <alignment horizontal="left" vertical="center" indent="1"/>
    </xf>
    <xf numFmtId="0" fontId="43" fillId="2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vertical="center" wrapText="1" indent="1"/>
    </xf>
    <xf numFmtId="0" fontId="6" fillId="2" borderId="0" pivotButton="0" quotePrefix="0" xfId="0"/>
    <xf numFmtId="0" fontId="24" fillId="2" borderId="0" applyAlignment="1" pivotButton="0" quotePrefix="0" xfId="0">
      <alignment vertical="center"/>
    </xf>
    <xf numFmtId="49" fontId="5" fillId="5" borderId="0" applyAlignment="1" pivotButton="0" quotePrefix="0" xfId="0">
      <alignment horizontal="center" vertical="center"/>
    </xf>
    <xf numFmtId="167" fontId="5" fillId="5" borderId="0" applyAlignment="1" pivotButton="0" quotePrefix="0" xfId="0">
      <alignment horizontal="center" vertical="center"/>
    </xf>
    <xf numFmtId="0" fontId="25" fillId="2" borderId="0" pivotButton="0" quotePrefix="0" xfId="0"/>
    <xf numFmtId="0" fontId="44" fillId="2" borderId="0" pivotButton="0" quotePrefix="0" xfId="0"/>
    <xf numFmtId="0" fontId="45" fillId="6" borderId="0" applyAlignment="1" pivotButton="0" quotePrefix="0" xfId="0">
      <alignment horizontal="center" vertical="center"/>
    </xf>
    <xf numFmtId="0" fontId="45" fillId="7" borderId="0" applyAlignment="1" pivotButton="0" quotePrefix="0" xfId="0">
      <alignment horizontal="center" vertical="center"/>
    </xf>
    <xf numFmtId="0" fontId="45" fillId="8" borderId="0" applyAlignment="1" pivotButton="0" quotePrefix="0" xfId="0">
      <alignment horizontal="center" vertical="center"/>
    </xf>
    <xf numFmtId="0" fontId="45" fillId="9" borderId="0" applyAlignment="1" pivotButton="0" quotePrefix="0" xfId="0">
      <alignment horizontal="center" vertical="center"/>
    </xf>
    <xf numFmtId="0" fontId="45" fillId="10" borderId="0" applyAlignment="1" pivotButton="0" quotePrefix="0" xfId="0">
      <alignment horizontal="center" vertical="center"/>
    </xf>
    <xf numFmtId="0" fontId="26" fillId="2" borderId="0" applyAlignment="1" pivotButton="0" quotePrefix="0" xfId="0">
      <alignment horizontal="left" vertical="center" indent="1"/>
    </xf>
    <xf numFmtId="9" fontId="26" fillId="2" borderId="0" applyAlignment="1" pivotButton="0" quotePrefix="0" xfId="0">
      <alignment horizontal="center" vertical="center"/>
    </xf>
    <xf numFmtId="9" fontId="16" fillId="2" borderId="0" applyAlignment="1" pivotButton="0" quotePrefix="0" xfId="0">
      <alignment horizontal="center" vertical="center"/>
    </xf>
    <xf numFmtId="9" fontId="29" fillId="3" borderId="1" applyAlignment="1" pivotButton="0" quotePrefix="0" xfId="0">
      <alignment horizontal="center" vertical="center"/>
    </xf>
    <xf numFmtId="167" fontId="1" fillId="2" borderId="0" applyAlignment="1" pivotButton="0" quotePrefix="0" xfId="0">
      <alignment horizontal="center" vertical="center"/>
    </xf>
    <xf numFmtId="0" fontId="25" fillId="2" borderId="0" applyAlignment="1" pivotButton="0" quotePrefix="0" xfId="0">
      <alignment horizontal="center" vertical="center"/>
    </xf>
  </cellXfs>
  <cellStyles count="1">
    <cellStyle name="Normal" xfId="0" builtinId="0" hidden="0"/>
  </cellStyles>
  <dxfs count="11">
    <dxf>
      <fill>
        <patternFill patternType="solid">
          <fgColor rgb="000E1124"/>
          <bgColor rgb="000E1124"/>
        </patternFill>
      </fill>
    </dxf>
    <dxf>
      <font>
        <name val="Arial"/>
        <color rgb="000E1124"/>
      </font>
      <fill>
        <patternFill patternType="solid">
          <fgColor rgb="000E1124"/>
          <bgColor rgb="000E1124"/>
        </patternFill>
      </fill>
    </dxf>
    <dxf>
      <font>
        <name val="Arial"/>
        <b val="1"/>
        <color rgb="000E1124"/>
      </font>
      <fill>
        <patternFill patternType="solid">
          <fgColor rgb="006C4CF1"/>
          <bgColor rgb="006C4CF1"/>
        </patternFill>
      </fill>
    </dxf>
    <dxf>
      <font>
        <name val="Arial"/>
        <b val="1"/>
        <color rgb="000E1124"/>
      </font>
      <fill>
        <patternFill patternType="solid">
          <fgColor rgb="004F7CF7"/>
          <bgColor rgb="004F7CF7"/>
        </patternFill>
      </fill>
    </dxf>
    <dxf>
      <font>
        <name val="Arial"/>
        <b val="1"/>
        <color rgb="000E1124"/>
      </font>
      <fill>
        <patternFill patternType="solid">
          <fgColor rgb="004CC3C1"/>
          <bgColor rgb="004CC3C1"/>
        </patternFill>
      </fill>
    </dxf>
    <dxf>
      <font>
        <name val="Arial"/>
        <b val="1"/>
        <color rgb="000E1124"/>
      </font>
      <fill>
        <patternFill patternType="solid">
          <fgColor rgb="00E0569B"/>
          <bgColor rgb="00E0569B"/>
        </patternFill>
      </fill>
    </dxf>
    <dxf>
      <font>
        <name val="Arial"/>
        <b val="1"/>
        <color rgb="000E1124"/>
      </font>
      <fill>
        <patternFill patternType="solid">
          <fgColor rgb="0045CF86"/>
          <bgColor rgb="0045CF86"/>
        </patternFill>
      </fill>
    </dxf>
    <dxf>
      <font>
        <name val="Arial"/>
        <b val="1"/>
        <color rgb="0045CF86"/>
      </font>
    </dxf>
    <dxf>
      <font>
        <name val="Arial"/>
        <b val="1"/>
        <color rgb="00F2C94C"/>
      </font>
    </dxf>
    <dxf>
      <font>
        <name val="Arial"/>
        <b val="1"/>
        <color rgb="00E5545B"/>
      </font>
    </dxf>
    <dxf>
      <font>
        <name val="Arial"/>
        <b val="1"/>
        <color rgb="000E1124"/>
      </font>
      <fill>
        <patternFill patternType="solid">
          <fgColor rgb="00FFFFFF"/>
          <bgColor rgb="00FFFF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charts/chart1.xml><?xml version="1.0" encoding="utf-8"?>
<chartSpace xmlns="http://schemas.openxmlformats.org/drawingml/2006/chart">
  <chart>
    <plotArea>
      <areaChart>
        <grouping val="standard"/>
        <ser>
          <idx val="0"/>
          <order val="0"/>
          <spPr>
            <a:solidFill xmlns:a="http://schemas.openxmlformats.org/drawingml/2006/main">
              <a:srgbClr val="1E5A57"/>
            </a:solidFill>
            <a:ln xmlns:a="http://schemas.openxmlformats.org/drawingml/2006/main" w="22000">
              <a:solidFill>
                <a:srgbClr val="6FE3C7"/>
              </a:solidFill>
              <a:prstDash val="solid"/>
            </a:ln>
          </spPr>
          <cat>
            <numRef>
              <f>'Exemple'!$D$8:$AH$8</f>
            </numRef>
          </cat>
          <val>
            <numRef>
              <f>'Exemple'!$D$60:$AH$60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  <max val="1"/>
          <min val="0"/>
        </scaling>
        <delete val="0"/>
        <axPos val="l"/>
        <numFmt formatCode="0%" sourceLinked="0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"/>
        <majorUnit val="0.25"/>
      </valAx>
      <spPr>
        <a:solidFill xmlns:a="http://schemas.openxmlformats.org/drawingml/2006/main">
          <a:srgbClr val="161A33"/>
        </a:solidFill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61A33"/>
    </a:solidFill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strRef>
              <f>'Exemple'!$C$39</f>
            </strRef>
          </tx>
          <spPr>
            <a:ln xmlns:a="http://schemas.openxmlformats.org/drawingml/2006/main" w="24000">
              <a:solidFill>
                <a:srgbClr val="7C8CF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'Exemple'!$D$38:$AH$38</f>
            </numRef>
          </cat>
          <val>
            <numRef>
              <f>'Exemple'!$D$39:$AH$39</f>
            </numRef>
          </val>
          <smooth val="1"/>
        </ser>
        <ser>
          <idx val="1"/>
          <order val="1"/>
          <tx>
            <strRef>
              <f>'Exemple'!$C$40</f>
            </strRef>
          </tx>
          <spPr>
            <a:ln xmlns:a="http://schemas.openxmlformats.org/drawingml/2006/main" w="24000">
              <a:solidFill>
                <a:srgbClr val="6FE3C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'Exemple'!$D$38:$AH$38</f>
            </numRef>
          </cat>
          <val>
            <numRef>
              <f>'Exemple'!$D$40:$AH$40</f>
            </numRef>
          </val>
          <smooth val="1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  <max val="10"/>
          <min val="0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"/>
        <majorUnit val="2"/>
      </valAx>
      <spPr>
        <a:solidFill xmlns:a="http://schemas.openxmlformats.org/drawingml/2006/main">
          <a:srgbClr val="161A33"/>
        </a:solidFill>
        <a:ln xmlns:a="http://schemas.openxmlformats.org/drawingml/2006/main">
          <a:noFill/>
          <a:prstDash val="solid"/>
        </a:ln>
      </spPr>
    </plotArea>
    <legend>
      <legendPos val="t"/>
      <txPr>
        <a:bodyPr xmlns:a="http://schemas.openxmlformats.org/drawingml/2006/main"/>
        <a:p xmlns:a="http://schemas.openxmlformats.org/drawingml/2006/main">
          <a:pPr>
            <a:defRPr sz="900">
              <a:solidFill>
                <a:srgbClr val="FFFFFF"/>
              </a:solidFill>
              <a:latin typeface="Arial"/>
            </a:defRPr>
          </a:pPr>
          <a:r>
            <a:t/>
          </a:r>
          <a:endParaRPr/>
        </a:p>
      </txPr>
    </legend>
    <plotVisOnly val="1"/>
    <dispBlanksAs val="gap"/>
  </chart>
  <spPr>
    <a:solidFill xmlns:a="http://schemas.openxmlformats.org/drawingml/2006/main">
      <a:srgbClr val="161A33"/>
    </a:solidFill>
    <a:ln xmlns:a="http://schemas.openxmlformats.org/drawingml/2006/main">
      <a:noFill/>
      <a:prstDash val="solid"/>
    </a:ln>
  </spPr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6C4CF1"/>
            </a:solidFill>
            <a:ln xmlns:a="http://schemas.openxmlformats.org/drawingml/2006/main">
              <a:noFill/>
              <a:prstDash val="solid"/>
            </a:ln>
          </spPr>
          <cat>
            <numRef>
              <f>'Tableau de bord'!$C$58:$N$58</f>
            </numRef>
          </cat>
          <val>
            <numRef>
              <f>'Tableau de bord'!$C$59:$N$59</f>
            </numRef>
          </val>
        </ser>
        <gapWidth val="4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  <max val="1"/>
          <min val="0"/>
        </scaling>
        <delete val="0"/>
        <axPos val="l"/>
        <numFmt formatCode="0%" sourceLinked="0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"/>
      </valAx>
      <spPr>
        <a:solidFill xmlns:a="http://schemas.openxmlformats.org/drawingml/2006/main">
          <a:srgbClr val="161A33"/>
        </a:solidFill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61A33"/>
    </a:solidFill>
    <a:ln xmlns:a="http://schemas.openxmlformats.org/drawingml/2006/main">
      <a:noFill/>
      <a:prstDash val="solid"/>
    </a:ln>
  </spPr>
</chartSpace>
</file>

<file path=xl/charts/chart4.xml><?xml version="1.0" encoding="utf-8"?>
<chartSpace xmlns="http://schemas.openxmlformats.org/drawingml/2006/chart">
  <chart>
    <plotArea>
      <areaChart>
        <grouping val="standard"/>
        <ser>
          <idx val="0"/>
          <order val="0"/>
          <spPr>
            <a:solidFill xmlns:a="http://schemas.openxmlformats.org/drawingml/2006/main">
              <a:srgbClr val="1E5A57"/>
            </a:solidFill>
            <a:ln xmlns:a="http://schemas.openxmlformats.org/drawingml/2006/main" w="22000">
              <a:solidFill>
                <a:srgbClr val="6FE3C7"/>
              </a:solidFill>
              <a:prstDash val="solid"/>
            </a:ln>
          </spPr>
          <cat>
            <numRef>
              <f>'Janvier'!$D$8:$AH$8</f>
            </numRef>
          </cat>
          <val>
            <numRef>
              <f>'Janvier'!$D$60:$AH$60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  <max val="1"/>
          <min val="0"/>
        </scaling>
        <delete val="0"/>
        <axPos val="l"/>
        <numFmt formatCode="0%" sourceLinked="0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"/>
        <majorUnit val="0.25"/>
      </valAx>
      <spPr>
        <a:solidFill xmlns:a="http://schemas.openxmlformats.org/drawingml/2006/main">
          <a:srgbClr val="161A33"/>
        </a:solidFill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61A33"/>
    </a:solidFill>
    <a:ln xmlns:a="http://schemas.openxmlformats.org/drawingml/2006/main">
      <a:noFill/>
      <a:prstDash val="solid"/>
    </a:ln>
  </spPr>
</chartSpace>
</file>

<file path=xl/charts/chart5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strRef>
              <f>'Janvier'!$C$39</f>
            </strRef>
          </tx>
          <spPr>
            <a:ln xmlns:a="http://schemas.openxmlformats.org/drawingml/2006/main" w="24000">
              <a:solidFill>
                <a:srgbClr val="7C8CF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'Janvier'!$D$38:$AH$38</f>
            </numRef>
          </cat>
          <val>
            <numRef>
              <f>'Janvier'!$D$39:$AH$39</f>
            </numRef>
          </val>
          <smooth val="1"/>
        </ser>
        <ser>
          <idx val="1"/>
          <order val="1"/>
          <tx>
            <strRef>
              <f>'Janvier'!$C$40</f>
            </strRef>
          </tx>
          <spPr>
            <a:ln xmlns:a="http://schemas.openxmlformats.org/drawingml/2006/main" w="24000">
              <a:solidFill>
                <a:srgbClr val="6FE3C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'Janvier'!$D$38:$AH$38</f>
            </numRef>
          </cat>
          <val>
            <numRef>
              <f>'Janvier'!$D$40:$AH$40</f>
            </numRef>
          </val>
          <smooth val="1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  <max val="10"/>
          <min val="0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"/>
        <majorUnit val="2"/>
      </valAx>
      <spPr>
        <a:solidFill xmlns:a="http://schemas.openxmlformats.org/drawingml/2006/main">
          <a:srgbClr val="161A33"/>
        </a:solidFill>
        <a:ln xmlns:a="http://schemas.openxmlformats.org/drawingml/2006/main">
          <a:noFill/>
          <a:prstDash val="solid"/>
        </a:ln>
      </spPr>
    </plotArea>
    <legend>
      <legendPos val="t"/>
      <txPr>
        <a:bodyPr xmlns:a="http://schemas.openxmlformats.org/drawingml/2006/main"/>
        <a:p xmlns:a="http://schemas.openxmlformats.org/drawingml/2006/main">
          <a:pPr>
            <a:defRPr sz="900">
              <a:solidFill>
                <a:srgbClr val="FFFFFF"/>
              </a:solidFill>
              <a:latin typeface="Arial"/>
            </a:defRPr>
          </a:pPr>
          <a:r>
            <a:t/>
          </a:r>
          <a:endParaRPr/>
        </a:p>
      </txPr>
    </legend>
    <plotVisOnly val="1"/>
    <dispBlanksAs val="gap"/>
  </chart>
  <spPr>
    <a:solidFill xmlns:a="http://schemas.openxmlformats.org/drawingml/2006/main">
      <a:srgbClr val="161A33"/>
    </a:solidFill>
    <a:ln xmlns:a="http://schemas.openxmlformats.org/drawingml/2006/main">
      <a:noFill/>
      <a:prstDash val="solid"/>
    </a:ln>
  </spPr>
</chartSpace>
</file>

<file path=xl/charts/chart6.xml><?xml version="1.0" encoding="utf-8"?>
<chartSpace xmlns="http://schemas.openxmlformats.org/drawingml/2006/chart">
  <chart>
    <plotArea>
      <areaChart>
        <grouping val="standard"/>
        <ser>
          <idx val="0"/>
          <order val="0"/>
          <spPr>
            <a:solidFill xmlns:a="http://schemas.openxmlformats.org/drawingml/2006/main">
              <a:srgbClr val="1E5A57"/>
            </a:solidFill>
            <a:ln xmlns:a="http://schemas.openxmlformats.org/drawingml/2006/main" w="22000">
              <a:solidFill>
                <a:srgbClr val="6FE3C7"/>
              </a:solidFill>
              <a:prstDash val="solid"/>
            </a:ln>
          </spPr>
          <cat>
            <numRef>
              <f>'Février'!$D$8:$AH$8</f>
            </numRef>
          </cat>
          <val>
            <numRef>
              <f>'Février'!$D$60:$AH$60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  <max val="1"/>
          <min val="0"/>
        </scaling>
        <delete val="0"/>
        <axPos val="l"/>
        <numFmt formatCode="0%" sourceLinked="0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"/>
        <majorUnit val="0.25"/>
      </valAx>
      <spPr>
        <a:solidFill xmlns:a="http://schemas.openxmlformats.org/drawingml/2006/main">
          <a:srgbClr val="161A33"/>
        </a:solidFill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61A33"/>
    </a:solidFill>
    <a:ln xmlns:a="http://schemas.openxmlformats.org/drawingml/2006/main">
      <a:noFill/>
      <a:prstDash val="solid"/>
    </a:ln>
  </spPr>
</chartSpace>
</file>

<file path=xl/charts/chart7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strRef>
              <f>'Février'!$C$39</f>
            </strRef>
          </tx>
          <spPr>
            <a:ln xmlns:a="http://schemas.openxmlformats.org/drawingml/2006/main" w="24000">
              <a:solidFill>
                <a:srgbClr val="7C8CF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'Février'!$D$38:$AH$38</f>
            </numRef>
          </cat>
          <val>
            <numRef>
              <f>'Février'!$D$39:$AH$39</f>
            </numRef>
          </val>
          <smooth val="1"/>
        </ser>
        <ser>
          <idx val="1"/>
          <order val="1"/>
          <tx>
            <strRef>
              <f>'Février'!$C$40</f>
            </strRef>
          </tx>
          <spPr>
            <a:ln xmlns:a="http://schemas.openxmlformats.org/drawingml/2006/main" w="24000">
              <a:solidFill>
                <a:srgbClr val="6FE3C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'Février'!$D$38:$AH$38</f>
            </numRef>
          </cat>
          <val>
            <numRef>
              <f>'Février'!$D$40:$AH$40</f>
            </numRef>
          </val>
          <smooth val="1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  <max val="10"/>
          <min val="0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"/>
        <majorUnit val="2"/>
      </valAx>
      <spPr>
        <a:solidFill xmlns:a="http://schemas.openxmlformats.org/drawingml/2006/main">
          <a:srgbClr val="161A33"/>
        </a:solidFill>
        <a:ln xmlns:a="http://schemas.openxmlformats.org/drawingml/2006/main">
          <a:noFill/>
          <a:prstDash val="solid"/>
        </a:ln>
      </spPr>
    </plotArea>
    <legend>
      <legendPos val="t"/>
      <txPr>
        <a:bodyPr xmlns:a="http://schemas.openxmlformats.org/drawingml/2006/main"/>
        <a:p xmlns:a="http://schemas.openxmlformats.org/drawingml/2006/main">
          <a:pPr>
            <a:defRPr sz="900">
              <a:solidFill>
                <a:srgbClr val="FFFFFF"/>
              </a:solidFill>
              <a:latin typeface="Arial"/>
            </a:defRPr>
          </a:pPr>
          <a:r>
            <a:t/>
          </a:r>
          <a:endParaRPr/>
        </a:p>
      </txPr>
    </legend>
    <plotVisOnly val="1"/>
    <dispBlanksAs val="gap"/>
  </chart>
  <spPr>
    <a:solidFill xmlns:a="http://schemas.openxmlformats.org/drawingml/2006/main">
      <a:srgbClr val="161A33"/>
    </a:solidFill>
    <a:ln xmlns:a="http://schemas.openxmlformats.org/drawingml/2006/main">
      <a:noFill/>
      <a:prstDash val="solid"/>
    </a:ln>
  </spPr>
</chartSpace>
</file>

<file path=xl/charts/chart8.xml><?xml version="1.0" encoding="utf-8"?>
<chartSpace xmlns="http://schemas.openxmlformats.org/drawingml/2006/chart">
  <chart>
    <plotArea>
      <areaChart>
        <grouping val="standard"/>
        <ser>
          <idx val="0"/>
          <order val="0"/>
          <spPr>
            <a:solidFill xmlns:a="http://schemas.openxmlformats.org/drawingml/2006/main">
              <a:srgbClr val="1E5A57"/>
            </a:solidFill>
            <a:ln xmlns:a="http://schemas.openxmlformats.org/drawingml/2006/main" w="22000">
              <a:solidFill>
                <a:srgbClr val="6FE3C7"/>
              </a:solidFill>
              <a:prstDash val="solid"/>
            </a:ln>
          </spPr>
          <cat>
            <numRef>
              <f>'Mars'!$D$8:$AH$8</f>
            </numRef>
          </cat>
          <val>
            <numRef>
              <f>'Mars'!$D$60:$AH$60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  <max val="1"/>
          <min val="0"/>
        </scaling>
        <delete val="0"/>
        <axPos val="l"/>
        <numFmt formatCode="0%" sourceLinked="0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"/>
        <majorUnit val="0.25"/>
      </valAx>
      <spPr>
        <a:solidFill xmlns:a="http://schemas.openxmlformats.org/drawingml/2006/main">
          <a:srgbClr val="161A33"/>
        </a:solidFill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61A33"/>
    </a:solidFill>
    <a:ln xmlns:a="http://schemas.openxmlformats.org/drawingml/2006/main">
      <a:noFill/>
      <a:prstDash val="solid"/>
    </a:ln>
  </spPr>
</chartSpace>
</file>

<file path=xl/charts/chart9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strRef>
              <f>'Mars'!$C$39</f>
            </strRef>
          </tx>
          <spPr>
            <a:ln xmlns:a="http://schemas.openxmlformats.org/drawingml/2006/main" w="24000">
              <a:solidFill>
                <a:srgbClr val="7C8CF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'Mars'!$D$38:$AH$38</f>
            </numRef>
          </cat>
          <val>
            <numRef>
              <f>'Mars'!$D$39:$AH$39</f>
            </numRef>
          </val>
          <smooth val="1"/>
        </ser>
        <ser>
          <idx val="1"/>
          <order val="1"/>
          <tx>
            <strRef>
              <f>'Mars'!$C$40</f>
            </strRef>
          </tx>
          <spPr>
            <a:ln xmlns:a="http://schemas.openxmlformats.org/drawingml/2006/main" w="24000">
              <a:solidFill>
                <a:srgbClr val="6FE3C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'Mars'!$D$38:$AH$38</f>
            </numRef>
          </cat>
          <val>
            <numRef>
              <f>'Mars'!$D$40:$AH$40</f>
            </numRef>
          </val>
          <smooth val="1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  <max val="10"/>
          <min val="0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"/>
        <majorUnit val="2"/>
      </valAx>
      <spPr>
        <a:solidFill xmlns:a="http://schemas.openxmlformats.org/drawingml/2006/main">
          <a:srgbClr val="161A33"/>
        </a:solidFill>
        <a:ln xmlns:a="http://schemas.openxmlformats.org/drawingml/2006/main">
          <a:noFill/>
          <a:prstDash val="solid"/>
        </a:ln>
      </spPr>
    </plotArea>
    <legend>
      <legendPos val="t"/>
      <txPr>
        <a:bodyPr xmlns:a="http://schemas.openxmlformats.org/drawingml/2006/main"/>
        <a:p xmlns:a="http://schemas.openxmlformats.org/drawingml/2006/main">
          <a:pPr>
            <a:defRPr sz="900">
              <a:solidFill>
                <a:srgbClr val="FFFFFF"/>
              </a:solidFill>
              <a:latin typeface="Arial"/>
            </a:defRPr>
          </a:pPr>
          <a:r>
            <a:t/>
          </a:r>
          <a:endParaRPr/>
        </a:p>
      </txPr>
    </legend>
    <plotVisOnly val="1"/>
    <dispBlanksAs val="gap"/>
  </chart>
  <spPr>
    <a:solidFill xmlns:a="http://schemas.openxmlformats.org/drawingml/2006/main">
      <a:srgbClr val="161A33"/>
    </a:solidFill>
    <a:ln xmlns:a="http://schemas.openxmlformats.org/drawingml/2006/main">
      <a:noFill/>
      <a:prstDash val="solid"/>
    </a:ln>
  </spPr>
</chartSpace>
</file>

<file path=xl/charts/chart10.xml><?xml version="1.0" encoding="utf-8"?>
<chartSpace xmlns="http://schemas.openxmlformats.org/drawingml/2006/chart">
  <chart>
    <plotArea>
      <areaChart>
        <grouping val="standard"/>
        <ser>
          <idx val="0"/>
          <order val="0"/>
          <spPr>
            <a:solidFill xmlns:a="http://schemas.openxmlformats.org/drawingml/2006/main">
              <a:srgbClr val="1E5A57"/>
            </a:solidFill>
            <a:ln xmlns:a="http://schemas.openxmlformats.org/drawingml/2006/main" w="22000">
              <a:solidFill>
                <a:srgbClr val="6FE3C7"/>
              </a:solidFill>
              <a:prstDash val="solid"/>
            </a:ln>
          </spPr>
          <cat>
            <numRef>
              <f>'Avril'!$D$8:$AH$8</f>
            </numRef>
          </cat>
          <val>
            <numRef>
              <f>'Avril'!$D$60:$AH$60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  <max val="1"/>
          <min val="0"/>
        </scaling>
        <delete val="0"/>
        <axPos val="l"/>
        <numFmt formatCode="0%" sourceLinked="0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"/>
        <majorUnit val="0.25"/>
      </valAx>
      <spPr>
        <a:solidFill xmlns:a="http://schemas.openxmlformats.org/drawingml/2006/main">
          <a:srgbClr val="161A33"/>
        </a:solidFill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61A33"/>
    </a:solidFill>
    <a:ln xmlns:a="http://schemas.openxmlformats.org/drawingml/2006/main">
      <a:noFill/>
      <a:prstDash val="solid"/>
    </a:ln>
  </spPr>
</chartSpace>
</file>

<file path=xl/charts/chart1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strRef>
              <f>'Avril'!$C$39</f>
            </strRef>
          </tx>
          <spPr>
            <a:ln xmlns:a="http://schemas.openxmlformats.org/drawingml/2006/main" w="24000">
              <a:solidFill>
                <a:srgbClr val="7C8CF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'Avril'!$D$38:$AH$38</f>
            </numRef>
          </cat>
          <val>
            <numRef>
              <f>'Avril'!$D$39:$AH$39</f>
            </numRef>
          </val>
          <smooth val="1"/>
        </ser>
        <ser>
          <idx val="1"/>
          <order val="1"/>
          <tx>
            <strRef>
              <f>'Avril'!$C$40</f>
            </strRef>
          </tx>
          <spPr>
            <a:ln xmlns:a="http://schemas.openxmlformats.org/drawingml/2006/main" w="24000">
              <a:solidFill>
                <a:srgbClr val="6FE3C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'Avril'!$D$38:$AH$38</f>
            </numRef>
          </cat>
          <val>
            <numRef>
              <f>'Avril'!$D$40:$AH$40</f>
            </numRef>
          </val>
          <smooth val="1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  <max val="10"/>
          <min val="0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"/>
        <majorUnit val="2"/>
      </valAx>
      <spPr>
        <a:solidFill xmlns:a="http://schemas.openxmlformats.org/drawingml/2006/main">
          <a:srgbClr val="161A33"/>
        </a:solidFill>
        <a:ln xmlns:a="http://schemas.openxmlformats.org/drawingml/2006/main">
          <a:noFill/>
          <a:prstDash val="solid"/>
        </a:ln>
      </spPr>
    </plotArea>
    <legend>
      <legendPos val="t"/>
      <txPr>
        <a:bodyPr xmlns:a="http://schemas.openxmlformats.org/drawingml/2006/main"/>
        <a:p xmlns:a="http://schemas.openxmlformats.org/drawingml/2006/main">
          <a:pPr>
            <a:defRPr sz="900">
              <a:solidFill>
                <a:srgbClr val="FFFFFF"/>
              </a:solidFill>
              <a:latin typeface="Arial"/>
            </a:defRPr>
          </a:pPr>
          <a:r>
            <a:t/>
          </a:r>
          <a:endParaRPr/>
        </a:p>
      </txPr>
    </legend>
    <plotVisOnly val="1"/>
    <dispBlanksAs val="gap"/>
  </chart>
  <spPr>
    <a:solidFill xmlns:a="http://schemas.openxmlformats.org/drawingml/2006/main">
      <a:srgbClr val="161A33"/>
    </a:solidFill>
    <a:ln xmlns:a="http://schemas.openxmlformats.org/drawingml/2006/main">
      <a:noFill/>
      <a:prstDash val="solid"/>
    </a:ln>
  </spPr>
</chartSpace>
</file>

<file path=xl/charts/chart12.xml><?xml version="1.0" encoding="utf-8"?>
<chartSpace xmlns="http://schemas.openxmlformats.org/drawingml/2006/chart">
  <chart>
    <plotArea>
      <areaChart>
        <grouping val="standard"/>
        <ser>
          <idx val="0"/>
          <order val="0"/>
          <spPr>
            <a:solidFill xmlns:a="http://schemas.openxmlformats.org/drawingml/2006/main">
              <a:srgbClr val="1E5A57"/>
            </a:solidFill>
            <a:ln xmlns:a="http://schemas.openxmlformats.org/drawingml/2006/main" w="22000">
              <a:solidFill>
                <a:srgbClr val="6FE3C7"/>
              </a:solidFill>
              <a:prstDash val="solid"/>
            </a:ln>
          </spPr>
          <cat>
            <numRef>
              <f>'Mai'!$D$8:$AH$8</f>
            </numRef>
          </cat>
          <val>
            <numRef>
              <f>'Mai'!$D$60:$AH$60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  <max val="1"/>
          <min val="0"/>
        </scaling>
        <delete val="0"/>
        <axPos val="l"/>
        <numFmt formatCode="0%" sourceLinked="0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"/>
        <majorUnit val="0.25"/>
      </valAx>
      <spPr>
        <a:solidFill xmlns:a="http://schemas.openxmlformats.org/drawingml/2006/main">
          <a:srgbClr val="161A33"/>
        </a:solidFill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61A33"/>
    </a:solidFill>
    <a:ln xmlns:a="http://schemas.openxmlformats.org/drawingml/2006/main">
      <a:noFill/>
      <a:prstDash val="solid"/>
    </a:ln>
  </spPr>
</chartSpace>
</file>

<file path=xl/charts/chart13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strRef>
              <f>'Mai'!$C$39</f>
            </strRef>
          </tx>
          <spPr>
            <a:ln xmlns:a="http://schemas.openxmlformats.org/drawingml/2006/main" w="24000">
              <a:solidFill>
                <a:srgbClr val="7C8CF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'Mai'!$D$38:$AH$38</f>
            </numRef>
          </cat>
          <val>
            <numRef>
              <f>'Mai'!$D$39:$AH$39</f>
            </numRef>
          </val>
          <smooth val="1"/>
        </ser>
        <ser>
          <idx val="1"/>
          <order val="1"/>
          <tx>
            <strRef>
              <f>'Mai'!$C$40</f>
            </strRef>
          </tx>
          <spPr>
            <a:ln xmlns:a="http://schemas.openxmlformats.org/drawingml/2006/main" w="24000">
              <a:solidFill>
                <a:srgbClr val="6FE3C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'Mai'!$D$38:$AH$38</f>
            </numRef>
          </cat>
          <val>
            <numRef>
              <f>'Mai'!$D$40:$AH$40</f>
            </numRef>
          </val>
          <smooth val="1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  <max val="10"/>
          <min val="0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"/>
        <majorUnit val="2"/>
      </valAx>
      <spPr>
        <a:solidFill xmlns:a="http://schemas.openxmlformats.org/drawingml/2006/main">
          <a:srgbClr val="161A33"/>
        </a:solidFill>
        <a:ln xmlns:a="http://schemas.openxmlformats.org/drawingml/2006/main">
          <a:noFill/>
          <a:prstDash val="solid"/>
        </a:ln>
      </spPr>
    </plotArea>
    <legend>
      <legendPos val="t"/>
      <txPr>
        <a:bodyPr xmlns:a="http://schemas.openxmlformats.org/drawingml/2006/main"/>
        <a:p xmlns:a="http://schemas.openxmlformats.org/drawingml/2006/main">
          <a:pPr>
            <a:defRPr sz="900">
              <a:solidFill>
                <a:srgbClr val="FFFFFF"/>
              </a:solidFill>
              <a:latin typeface="Arial"/>
            </a:defRPr>
          </a:pPr>
          <a:r>
            <a:t/>
          </a:r>
          <a:endParaRPr/>
        </a:p>
      </txPr>
    </legend>
    <plotVisOnly val="1"/>
    <dispBlanksAs val="gap"/>
  </chart>
  <spPr>
    <a:solidFill xmlns:a="http://schemas.openxmlformats.org/drawingml/2006/main">
      <a:srgbClr val="161A33"/>
    </a:solidFill>
    <a:ln xmlns:a="http://schemas.openxmlformats.org/drawingml/2006/main">
      <a:noFill/>
      <a:prstDash val="solid"/>
    </a:ln>
  </spPr>
</chartSpace>
</file>

<file path=xl/charts/chart14.xml><?xml version="1.0" encoding="utf-8"?>
<chartSpace xmlns="http://schemas.openxmlformats.org/drawingml/2006/chart">
  <chart>
    <plotArea>
      <areaChart>
        <grouping val="standard"/>
        <ser>
          <idx val="0"/>
          <order val="0"/>
          <spPr>
            <a:solidFill xmlns:a="http://schemas.openxmlformats.org/drawingml/2006/main">
              <a:srgbClr val="1E5A57"/>
            </a:solidFill>
            <a:ln xmlns:a="http://schemas.openxmlformats.org/drawingml/2006/main" w="22000">
              <a:solidFill>
                <a:srgbClr val="6FE3C7"/>
              </a:solidFill>
              <a:prstDash val="solid"/>
            </a:ln>
          </spPr>
          <cat>
            <numRef>
              <f>'Juin'!$D$8:$AH$8</f>
            </numRef>
          </cat>
          <val>
            <numRef>
              <f>'Juin'!$D$60:$AH$60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  <max val="1"/>
          <min val="0"/>
        </scaling>
        <delete val="0"/>
        <axPos val="l"/>
        <numFmt formatCode="0%" sourceLinked="0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"/>
        <majorUnit val="0.25"/>
      </valAx>
      <spPr>
        <a:solidFill xmlns:a="http://schemas.openxmlformats.org/drawingml/2006/main">
          <a:srgbClr val="161A33"/>
        </a:solidFill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61A33"/>
    </a:solidFill>
    <a:ln xmlns:a="http://schemas.openxmlformats.org/drawingml/2006/main">
      <a:noFill/>
      <a:prstDash val="solid"/>
    </a:ln>
  </spPr>
</chartSpace>
</file>

<file path=xl/charts/chart15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strRef>
              <f>'Juin'!$C$39</f>
            </strRef>
          </tx>
          <spPr>
            <a:ln xmlns:a="http://schemas.openxmlformats.org/drawingml/2006/main" w="24000">
              <a:solidFill>
                <a:srgbClr val="7C8CF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'Juin'!$D$38:$AH$38</f>
            </numRef>
          </cat>
          <val>
            <numRef>
              <f>'Juin'!$D$39:$AH$39</f>
            </numRef>
          </val>
          <smooth val="1"/>
        </ser>
        <ser>
          <idx val="1"/>
          <order val="1"/>
          <tx>
            <strRef>
              <f>'Juin'!$C$40</f>
            </strRef>
          </tx>
          <spPr>
            <a:ln xmlns:a="http://schemas.openxmlformats.org/drawingml/2006/main" w="24000">
              <a:solidFill>
                <a:srgbClr val="6FE3C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'Juin'!$D$38:$AH$38</f>
            </numRef>
          </cat>
          <val>
            <numRef>
              <f>'Juin'!$D$40:$AH$40</f>
            </numRef>
          </val>
          <smooth val="1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  <max val="10"/>
          <min val="0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"/>
        <majorUnit val="2"/>
      </valAx>
      <spPr>
        <a:solidFill xmlns:a="http://schemas.openxmlformats.org/drawingml/2006/main">
          <a:srgbClr val="161A33"/>
        </a:solidFill>
        <a:ln xmlns:a="http://schemas.openxmlformats.org/drawingml/2006/main">
          <a:noFill/>
          <a:prstDash val="solid"/>
        </a:ln>
      </spPr>
    </plotArea>
    <legend>
      <legendPos val="t"/>
      <txPr>
        <a:bodyPr xmlns:a="http://schemas.openxmlformats.org/drawingml/2006/main"/>
        <a:p xmlns:a="http://schemas.openxmlformats.org/drawingml/2006/main">
          <a:pPr>
            <a:defRPr sz="900">
              <a:solidFill>
                <a:srgbClr val="FFFFFF"/>
              </a:solidFill>
              <a:latin typeface="Arial"/>
            </a:defRPr>
          </a:pPr>
          <a:r>
            <a:t/>
          </a:r>
          <a:endParaRPr/>
        </a:p>
      </txPr>
    </legend>
    <plotVisOnly val="1"/>
    <dispBlanksAs val="gap"/>
  </chart>
  <spPr>
    <a:solidFill xmlns:a="http://schemas.openxmlformats.org/drawingml/2006/main">
      <a:srgbClr val="161A33"/>
    </a:solidFill>
    <a:ln xmlns:a="http://schemas.openxmlformats.org/drawingml/2006/main">
      <a:noFill/>
      <a:prstDash val="solid"/>
    </a:ln>
  </spPr>
</chartSpace>
</file>

<file path=xl/charts/chart16.xml><?xml version="1.0" encoding="utf-8"?>
<chartSpace xmlns="http://schemas.openxmlformats.org/drawingml/2006/chart">
  <chart>
    <plotArea>
      <areaChart>
        <grouping val="standard"/>
        <ser>
          <idx val="0"/>
          <order val="0"/>
          <spPr>
            <a:solidFill xmlns:a="http://schemas.openxmlformats.org/drawingml/2006/main">
              <a:srgbClr val="1E5A57"/>
            </a:solidFill>
            <a:ln xmlns:a="http://schemas.openxmlformats.org/drawingml/2006/main" w="22000">
              <a:solidFill>
                <a:srgbClr val="6FE3C7"/>
              </a:solidFill>
              <a:prstDash val="solid"/>
            </a:ln>
          </spPr>
          <cat>
            <numRef>
              <f>'Juillet'!$D$8:$AH$8</f>
            </numRef>
          </cat>
          <val>
            <numRef>
              <f>'Juillet'!$D$60:$AH$60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  <max val="1"/>
          <min val="0"/>
        </scaling>
        <delete val="0"/>
        <axPos val="l"/>
        <numFmt formatCode="0%" sourceLinked="0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"/>
        <majorUnit val="0.25"/>
      </valAx>
      <spPr>
        <a:solidFill xmlns:a="http://schemas.openxmlformats.org/drawingml/2006/main">
          <a:srgbClr val="161A33"/>
        </a:solidFill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61A33"/>
    </a:solidFill>
    <a:ln xmlns:a="http://schemas.openxmlformats.org/drawingml/2006/main">
      <a:noFill/>
      <a:prstDash val="solid"/>
    </a:ln>
  </spPr>
</chartSpace>
</file>

<file path=xl/charts/chart17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strRef>
              <f>'Juillet'!$C$39</f>
            </strRef>
          </tx>
          <spPr>
            <a:ln xmlns:a="http://schemas.openxmlformats.org/drawingml/2006/main" w="24000">
              <a:solidFill>
                <a:srgbClr val="7C8CF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'Juillet'!$D$38:$AH$38</f>
            </numRef>
          </cat>
          <val>
            <numRef>
              <f>'Juillet'!$D$39:$AH$39</f>
            </numRef>
          </val>
          <smooth val="1"/>
        </ser>
        <ser>
          <idx val="1"/>
          <order val="1"/>
          <tx>
            <strRef>
              <f>'Juillet'!$C$40</f>
            </strRef>
          </tx>
          <spPr>
            <a:ln xmlns:a="http://schemas.openxmlformats.org/drawingml/2006/main" w="24000">
              <a:solidFill>
                <a:srgbClr val="6FE3C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'Juillet'!$D$38:$AH$38</f>
            </numRef>
          </cat>
          <val>
            <numRef>
              <f>'Juillet'!$D$40:$AH$40</f>
            </numRef>
          </val>
          <smooth val="1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  <max val="10"/>
          <min val="0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"/>
        <majorUnit val="2"/>
      </valAx>
      <spPr>
        <a:solidFill xmlns:a="http://schemas.openxmlformats.org/drawingml/2006/main">
          <a:srgbClr val="161A33"/>
        </a:solidFill>
        <a:ln xmlns:a="http://schemas.openxmlformats.org/drawingml/2006/main">
          <a:noFill/>
          <a:prstDash val="solid"/>
        </a:ln>
      </spPr>
    </plotArea>
    <legend>
      <legendPos val="t"/>
      <txPr>
        <a:bodyPr xmlns:a="http://schemas.openxmlformats.org/drawingml/2006/main"/>
        <a:p xmlns:a="http://schemas.openxmlformats.org/drawingml/2006/main">
          <a:pPr>
            <a:defRPr sz="900">
              <a:solidFill>
                <a:srgbClr val="FFFFFF"/>
              </a:solidFill>
              <a:latin typeface="Arial"/>
            </a:defRPr>
          </a:pPr>
          <a:r>
            <a:t/>
          </a:r>
          <a:endParaRPr/>
        </a:p>
      </txPr>
    </legend>
    <plotVisOnly val="1"/>
    <dispBlanksAs val="gap"/>
  </chart>
  <spPr>
    <a:solidFill xmlns:a="http://schemas.openxmlformats.org/drawingml/2006/main">
      <a:srgbClr val="161A33"/>
    </a:solidFill>
    <a:ln xmlns:a="http://schemas.openxmlformats.org/drawingml/2006/main">
      <a:noFill/>
      <a:prstDash val="solid"/>
    </a:ln>
  </spPr>
</chartSpace>
</file>

<file path=xl/charts/chart18.xml><?xml version="1.0" encoding="utf-8"?>
<chartSpace xmlns="http://schemas.openxmlformats.org/drawingml/2006/chart">
  <chart>
    <plotArea>
      <areaChart>
        <grouping val="standard"/>
        <ser>
          <idx val="0"/>
          <order val="0"/>
          <spPr>
            <a:solidFill xmlns:a="http://schemas.openxmlformats.org/drawingml/2006/main">
              <a:srgbClr val="1E5A57"/>
            </a:solidFill>
            <a:ln xmlns:a="http://schemas.openxmlformats.org/drawingml/2006/main" w="22000">
              <a:solidFill>
                <a:srgbClr val="6FE3C7"/>
              </a:solidFill>
              <a:prstDash val="solid"/>
            </a:ln>
          </spPr>
          <cat>
            <numRef>
              <f>'Août'!$D$8:$AH$8</f>
            </numRef>
          </cat>
          <val>
            <numRef>
              <f>'Août'!$D$60:$AH$60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  <max val="1"/>
          <min val="0"/>
        </scaling>
        <delete val="0"/>
        <axPos val="l"/>
        <numFmt formatCode="0%" sourceLinked="0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"/>
        <majorUnit val="0.25"/>
      </valAx>
      <spPr>
        <a:solidFill xmlns:a="http://schemas.openxmlformats.org/drawingml/2006/main">
          <a:srgbClr val="161A33"/>
        </a:solidFill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61A33"/>
    </a:solidFill>
    <a:ln xmlns:a="http://schemas.openxmlformats.org/drawingml/2006/main">
      <a:noFill/>
      <a:prstDash val="solid"/>
    </a:ln>
  </spPr>
</chartSpace>
</file>

<file path=xl/charts/chart19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strRef>
              <f>'Août'!$C$39</f>
            </strRef>
          </tx>
          <spPr>
            <a:ln xmlns:a="http://schemas.openxmlformats.org/drawingml/2006/main" w="24000">
              <a:solidFill>
                <a:srgbClr val="7C8CF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'Août'!$D$38:$AH$38</f>
            </numRef>
          </cat>
          <val>
            <numRef>
              <f>'Août'!$D$39:$AH$39</f>
            </numRef>
          </val>
          <smooth val="1"/>
        </ser>
        <ser>
          <idx val="1"/>
          <order val="1"/>
          <tx>
            <strRef>
              <f>'Août'!$C$40</f>
            </strRef>
          </tx>
          <spPr>
            <a:ln xmlns:a="http://schemas.openxmlformats.org/drawingml/2006/main" w="24000">
              <a:solidFill>
                <a:srgbClr val="6FE3C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'Août'!$D$38:$AH$38</f>
            </numRef>
          </cat>
          <val>
            <numRef>
              <f>'Août'!$D$40:$AH$40</f>
            </numRef>
          </val>
          <smooth val="1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  <max val="10"/>
          <min val="0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"/>
        <majorUnit val="2"/>
      </valAx>
      <spPr>
        <a:solidFill xmlns:a="http://schemas.openxmlformats.org/drawingml/2006/main">
          <a:srgbClr val="161A33"/>
        </a:solidFill>
        <a:ln xmlns:a="http://schemas.openxmlformats.org/drawingml/2006/main">
          <a:noFill/>
          <a:prstDash val="solid"/>
        </a:ln>
      </spPr>
    </plotArea>
    <legend>
      <legendPos val="t"/>
      <txPr>
        <a:bodyPr xmlns:a="http://schemas.openxmlformats.org/drawingml/2006/main"/>
        <a:p xmlns:a="http://schemas.openxmlformats.org/drawingml/2006/main">
          <a:pPr>
            <a:defRPr sz="900">
              <a:solidFill>
                <a:srgbClr val="FFFFFF"/>
              </a:solidFill>
              <a:latin typeface="Arial"/>
            </a:defRPr>
          </a:pPr>
          <a:r>
            <a:t/>
          </a:r>
          <a:endParaRPr/>
        </a:p>
      </txPr>
    </legend>
    <plotVisOnly val="1"/>
    <dispBlanksAs val="gap"/>
  </chart>
  <spPr>
    <a:solidFill xmlns:a="http://schemas.openxmlformats.org/drawingml/2006/main">
      <a:srgbClr val="161A33"/>
    </a:solidFill>
    <a:ln xmlns:a="http://schemas.openxmlformats.org/drawingml/2006/main">
      <a:noFill/>
      <a:prstDash val="solid"/>
    </a:ln>
  </spPr>
</chartSpace>
</file>

<file path=xl/charts/chart20.xml><?xml version="1.0" encoding="utf-8"?>
<chartSpace xmlns="http://schemas.openxmlformats.org/drawingml/2006/chart">
  <chart>
    <plotArea>
      <areaChart>
        <grouping val="standard"/>
        <ser>
          <idx val="0"/>
          <order val="0"/>
          <spPr>
            <a:solidFill xmlns:a="http://schemas.openxmlformats.org/drawingml/2006/main">
              <a:srgbClr val="1E5A57"/>
            </a:solidFill>
            <a:ln xmlns:a="http://schemas.openxmlformats.org/drawingml/2006/main" w="22000">
              <a:solidFill>
                <a:srgbClr val="6FE3C7"/>
              </a:solidFill>
              <a:prstDash val="solid"/>
            </a:ln>
          </spPr>
          <cat>
            <numRef>
              <f>'Septembre'!$D$8:$AH$8</f>
            </numRef>
          </cat>
          <val>
            <numRef>
              <f>'Septembre'!$D$60:$AH$60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  <max val="1"/>
          <min val="0"/>
        </scaling>
        <delete val="0"/>
        <axPos val="l"/>
        <numFmt formatCode="0%" sourceLinked="0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"/>
        <majorUnit val="0.25"/>
      </valAx>
      <spPr>
        <a:solidFill xmlns:a="http://schemas.openxmlformats.org/drawingml/2006/main">
          <a:srgbClr val="161A33"/>
        </a:solidFill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61A33"/>
    </a:solidFill>
    <a:ln xmlns:a="http://schemas.openxmlformats.org/drawingml/2006/main">
      <a:noFill/>
      <a:prstDash val="solid"/>
    </a:ln>
  </spPr>
</chartSpace>
</file>

<file path=xl/charts/chart2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strRef>
              <f>'Septembre'!$C$39</f>
            </strRef>
          </tx>
          <spPr>
            <a:ln xmlns:a="http://schemas.openxmlformats.org/drawingml/2006/main" w="24000">
              <a:solidFill>
                <a:srgbClr val="7C8CF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'Septembre'!$D$38:$AH$38</f>
            </numRef>
          </cat>
          <val>
            <numRef>
              <f>'Septembre'!$D$39:$AH$39</f>
            </numRef>
          </val>
          <smooth val="1"/>
        </ser>
        <ser>
          <idx val="1"/>
          <order val="1"/>
          <tx>
            <strRef>
              <f>'Septembre'!$C$40</f>
            </strRef>
          </tx>
          <spPr>
            <a:ln xmlns:a="http://schemas.openxmlformats.org/drawingml/2006/main" w="24000">
              <a:solidFill>
                <a:srgbClr val="6FE3C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'Septembre'!$D$38:$AH$38</f>
            </numRef>
          </cat>
          <val>
            <numRef>
              <f>'Septembre'!$D$40:$AH$40</f>
            </numRef>
          </val>
          <smooth val="1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  <max val="10"/>
          <min val="0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"/>
        <majorUnit val="2"/>
      </valAx>
      <spPr>
        <a:solidFill xmlns:a="http://schemas.openxmlformats.org/drawingml/2006/main">
          <a:srgbClr val="161A33"/>
        </a:solidFill>
        <a:ln xmlns:a="http://schemas.openxmlformats.org/drawingml/2006/main">
          <a:noFill/>
          <a:prstDash val="solid"/>
        </a:ln>
      </spPr>
    </plotArea>
    <legend>
      <legendPos val="t"/>
      <txPr>
        <a:bodyPr xmlns:a="http://schemas.openxmlformats.org/drawingml/2006/main"/>
        <a:p xmlns:a="http://schemas.openxmlformats.org/drawingml/2006/main">
          <a:pPr>
            <a:defRPr sz="900">
              <a:solidFill>
                <a:srgbClr val="FFFFFF"/>
              </a:solidFill>
              <a:latin typeface="Arial"/>
            </a:defRPr>
          </a:pPr>
          <a:r>
            <a:t/>
          </a:r>
          <a:endParaRPr/>
        </a:p>
      </txPr>
    </legend>
    <plotVisOnly val="1"/>
    <dispBlanksAs val="gap"/>
  </chart>
  <spPr>
    <a:solidFill xmlns:a="http://schemas.openxmlformats.org/drawingml/2006/main">
      <a:srgbClr val="161A33"/>
    </a:solidFill>
    <a:ln xmlns:a="http://schemas.openxmlformats.org/drawingml/2006/main">
      <a:noFill/>
      <a:prstDash val="solid"/>
    </a:ln>
  </spPr>
</chartSpace>
</file>

<file path=xl/charts/chart22.xml><?xml version="1.0" encoding="utf-8"?>
<chartSpace xmlns="http://schemas.openxmlformats.org/drawingml/2006/chart">
  <chart>
    <plotArea>
      <areaChart>
        <grouping val="standard"/>
        <ser>
          <idx val="0"/>
          <order val="0"/>
          <spPr>
            <a:solidFill xmlns:a="http://schemas.openxmlformats.org/drawingml/2006/main">
              <a:srgbClr val="1E5A57"/>
            </a:solidFill>
            <a:ln xmlns:a="http://schemas.openxmlformats.org/drawingml/2006/main" w="22000">
              <a:solidFill>
                <a:srgbClr val="6FE3C7"/>
              </a:solidFill>
              <a:prstDash val="solid"/>
            </a:ln>
          </spPr>
          <cat>
            <numRef>
              <f>'Octobre'!$D$8:$AH$8</f>
            </numRef>
          </cat>
          <val>
            <numRef>
              <f>'Octobre'!$D$60:$AH$60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  <max val="1"/>
          <min val="0"/>
        </scaling>
        <delete val="0"/>
        <axPos val="l"/>
        <numFmt formatCode="0%" sourceLinked="0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"/>
        <majorUnit val="0.25"/>
      </valAx>
      <spPr>
        <a:solidFill xmlns:a="http://schemas.openxmlformats.org/drawingml/2006/main">
          <a:srgbClr val="161A33"/>
        </a:solidFill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61A33"/>
    </a:solidFill>
    <a:ln xmlns:a="http://schemas.openxmlformats.org/drawingml/2006/main">
      <a:noFill/>
      <a:prstDash val="solid"/>
    </a:ln>
  </spPr>
</chartSpace>
</file>

<file path=xl/charts/chart23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strRef>
              <f>'Octobre'!$C$39</f>
            </strRef>
          </tx>
          <spPr>
            <a:ln xmlns:a="http://schemas.openxmlformats.org/drawingml/2006/main" w="24000">
              <a:solidFill>
                <a:srgbClr val="7C8CF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'Octobre'!$D$38:$AH$38</f>
            </numRef>
          </cat>
          <val>
            <numRef>
              <f>'Octobre'!$D$39:$AH$39</f>
            </numRef>
          </val>
          <smooth val="1"/>
        </ser>
        <ser>
          <idx val="1"/>
          <order val="1"/>
          <tx>
            <strRef>
              <f>'Octobre'!$C$40</f>
            </strRef>
          </tx>
          <spPr>
            <a:ln xmlns:a="http://schemas.openxmlformats.org/drawingml/2006/main" w="24000">
              <a:solidFill>
                <a:srgbClr val="6FE3C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'Octobre'!$D$38:$AH$38</f>
            </numRef>
          </cat>
          <val>
            <numRef>
              <f>'Octobre'!$D$40:$AH$40</f>
            </numRef>
          </val>
          <smooth val="1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  <max val="10"/>
          <min val="0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"/>
        <majorUnit val="2"/>
      </valAx>
      <spPr>
        <a:solidFill xmlns:a="http://schemas.openxmlformats.org/drawingml/2006/main">
          <a:srgbClr val="161A33"/>
        </a:solidFill>
        <a:ln xmlns:a="http://schemas.openxmlformats.org/drawingml/2006/main">
          <a:noFill/>
          <a:prstDash val="solid"/>
        </a:ln>
      </spPr>
    </plotArea>
    <legend>
      <legendPos val="t"/>
      <txPr>
        <a:bodyPr xmlns:a="http://schemas.openxmlformats.org/drawingml/2006/main"/>
        <a:p xmlns:a="http://schemas.openxmlformats.org/drawingml/2006/main">
          <a:pPr>
            <a:defRPr sz="900">
              <a:solidFill>
                <a:srgbClr val="FFFFFF"/>
              </a:solidFill>
              <a:latin typeface="Arial"/>
            </a:defRPr>
          </a:pPr>
          <a:r>
            <a:t/>
          </a:r>
          <a:endParaRPr/>
        </a:p>
      </txPr>
    </legend>
    <plotVisOnly val="1"/>
    <dispBlanksAs val="gap"/>
  </chart>
  <spPr>
    <a:solidFill xmlns:a="http://schemas.openxmlformats.org/drawingml/2006/main">
      <a:srgbClr val="161A33"/>
    </a:solidFill>
    <a:ln xmlns:a="http://schemas.openxmlformats.org/drawingml/2006/main">
      <a:noFill/>
      <a:prstDash val="solid"/>
    </a:ln>
  </spPr>
</chartSpace>
</file>

<file path=xl/charts/chart24.xml><?xml version="1.0" encoding="utf-8"?>
<chartSpace xmlns="http://schemas.openxmlformats.org/drawingml/2006/chart">
  <chart>
    <plotArea>
      <areaChart>
        <grouping val="standard"/>
        <ser>
          <idx val="0"/>
          <order val="0"/>
          <spPr>
            <a:solidFill xmlns:a="http://schemas.openxmlformats.org/drawingml/2006/main">
              <a:srgbClr val="1E5A57"/>
            </a:solidFill>
            <a:ln xmlns:a="http://schemas.openxmlformats.org/drawingml/2006/main" w="22000">
              <a:solidFill>
                <a:srgbClr val="6FE3C7"/>
              </a:solidFill>
              <a:prstDash val="solid"/>
            </a:ln>
          </spPr>
          <cat>
            <numRef>
              <f>'Novembre'!$D$8:$AH$8</f>
            </numRef>
          </cat>
          <val>
            <numRef>
              <f>'Novembre'!$D$60:$AH$60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  <max val="1"/>
          <min val="0"/>
        </scaling>
        <delete val="0"/>
        <axPos val="l"/>
        <numFmt formatCode="0%" sourceLinked="0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"/>
        <majorUnit val="0.25"/>
      </valAx>
      <spPr>
        <a:solidFill xmlns:a="http://schemas.openxmlformats.org/drawingml/2006/main">
          <a:srgbClr val="161A33"/>
        </a:solidFill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61A33"/>
    </a:solidFill>
    <a:ln xmlns:a="http://schemas.openxmlformats.org/drawingml/2006/main">
      <a:noFill/>
      <a:prstDash val="solid"/>
    </a:ln>
  </spPr>
</chartSpace>
</file>

<file path=xl/charts/chart25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strRef>
              <f>'Novembre'!$C$39</f>
            </strRef>
          </tx>
          <spPr>
            <a:ln xmlns:a="http://schemas.openxmlformats.org/drawingml/2006/main" w="24000">
              <a:solidFill>
                <a:srgbClr val="7C8CF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'Novembre'!$D$38:$AH$38</f>
            </numRef>
          </cat>
          <val>
            <numRef>
              <f>'Novembre'!$D$39:$AH$39</f>
            </numRef>
          </val>
          <smooth val="1"/>
        </ser>
        <ser>
          <idx val="1"/>
          <order val="1"/>
          <tx>
            <strRef>
              <f>'Novembre'!$C$40</f>
            </strRef>
          </tx>
          <spPr>
            <a:ln xmlns:a="http://schemas.openxmlformats.org/drawingml/2006/main" w="24000">
              <a:solidFill>
                <a:srgbClr val="6FE3C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'Novembre'!$D$38:$AH$38</f>
            </numRef>
          </cat>
          <val>
            <numRef>
              <f>'Novembre'!$D$40:$AH$40</f>
            </numRef>
          </val>
          <smooth val="1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  <max val="10"/>
          <min val="0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"/>
        <majorUnit val="2"/>
      </valAx>
      <spPr>
        <a:solidFill xmlns:a="http://schemas.openxmlformats.org/drawingml/2006/main">
          <a:srgbClr val="161A33"/>
        </a:solidFill>
        <a:ln xmlns:a="http://schemas.openxmlformats.org/drawingml/2006/main">
          <a:noFill/>
          <a:prstDash val="solid"/>
        </a:ln>
      </spPr>
    </plotArea>
    <legend>
      <legendPos val="t"/>
      <txPr>
        <a:bodyPr xmlns:a="http://schemas.openxmlformats.org/drawingml/2006/main"/>
        <a:p xmlns:a="http://schemas.openxmlformats.org/drawingml/2006/main">
          <a:pPr>
            <a:defRPr sz="900">
              <a:solidFill>
                <a:srgbClr val="FFFFFF"/>
              </a:solidFill>
              <a:latin typeface="Arial"/>
            </a:defRPr>
          </a:pPr>
          <a:r>
            <a:t/>
          </a:r>
          <a:endParaRPr/>
        </a:p>
      </txPr>
    </legend>
    <plotVisOnly val="1"/>
    <dispBlanksAs val="gap"/>
  </chart>
  <spPr>
    <a:solidFill xmlns:a="http://schemas.openxmlformats.org/drawingml/2006/main">
      <a:srgbClr val="161A33"/>
    </a:solidFill>
    <a:ln xmlns:a="http://schemas.openxmlformats.org/drawingml/2006/main">
      <a:noFill/>
      <a:prstDash val="solid"/>
    </a:ln>
  </spPr>
</chartSpace>
</file>

<file path=xl/charts/chart26.xml><?xml version="1.0" encoding="utf-8"?>
<chartSpace xmlns="http://schemas.openxmlformats.org/drawingml/2006/chart">
  <chart>
    <plotArea>
      <areaChart>
        <grouping val="standard"/>
        <ser>
          <idx val="0"/>
          <order val="0"/>
          <spPr>
            <a:solidFill xmlns:a="http://schemas.openxmlformats.org/drawingml/2006/main">
              <a:srgbClr val="1E5A57"/>
            </a:solidFill>
            <a:ln xmlns:a="http://schemas.openxmlformats.org/drawingml/2006/main" w="22000">
              <a:solidFill>
                <a:srgbClr val="6FE3C7"/>
              </a:solidFill>
              <a:prstDash val="solid"/>
            </a:ln>
          </spPr>
          <cat>
            <numRef>
              <f>'Décembre'!$D$8:$AH$8</f>
            </numRef>
          </cat>
          <val>
            <numRef>
              <f>'Décembre'!$D$60:$AH$60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  <max val="1"/>
          <min val="0"/>
        </scaling>
        <delete val="0"/>
        <axPos val="l"/>
        <numFmt formatCode="0%" sourceLinked="0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"/>
        <majorUnit val="0.25"/>
      </valAx>
      <spPr>
        <a:solidFill xmlns:a="http://schemas.openxmlformats.org/drawingml/2006/main">
          <a:srgbClr val="161A33"/>
        </a:solidFill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61A33"/>
    </a:solidFill>
    <a:ln xmlns:a="http://schemas.openxmlformats.org/drawingml/2006/main">
      <a:noFill/>
      <a:prstDash val="solid"/>
    </a:ln>
  </spPr>
</chartSpace>
</file>

<file path=xl/charts/chart27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strRef>
              <f>'Décembre'!$C$39</f>
            </strRef>
          </tx>
          <spPr>
            <a:ln xmlns:a="http://schemas.openxmlformats.org/drawingml/2006/main" w="24000">
              <a:solidFill>
                <a:srgbClr val="7C8CF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'Décembre'!$D$38:$AH$38</f>
            </numRef>
          </cat>
          <val>
            <numRef>
              <f>'Décembre'!$D$39:$AH$39</f>
            </numRef>
          </val>
          <smooth val="1"/>
        </ser>
        <ser>
          <idx val="1"/>
          <order val="1"/>
          <tx>
            <strRef>
              <f>'Décembre'!$C$40</f>
            </strRef>
          </tx>
          <spPr>
            <a:ln xmlns:a="http://schemas.openxmlformats.org/drawingml/2006/main" w="24000">
              <a:solidFill>
                <a:srgbClr val="6FE3C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'Décembre'!$D$38:$AH$38</f>
            </numRef>
          </cat>
          <val>
            <numRef>
              <f>'Décembre'!$D$40:$AH$40</f>
            </numRef>
          </val>
          <smooth val="1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  <max val="10"/>
          <min val="0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5B618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9AA0C3"/>
                </a:solidFill>
                <a:latin typeface="Arial"/>
              </a:defRPr>
            </a:pPr>
            <a:r>
              <a:t/>
            </a:r>
            <a:endParaRPr/>
          </a:p>
        </txPr>
        <crossAx val="10"/>
        <majorUnit val="2"/>
      </valAx>
      <spPr>
        <a:solidFill xmlns:a="http://schemas.openxmlformats.org/drawingml/2006/main">
          <a:srgbClr val="161A33"/>
        </a:solidFill>
        <a:ln xmlns:a="http://schemas.openxmlformats.org/drawingml/2006/main">
          <a:noFill/>
          <a:prstDash val="solid"/>
        </a:ln>
      </spPr>
    </plotArea>
    <legend>
      <legendPos val="t"/>
      <txPr>
        <a:bodyPr xmlns:a="http://schemas.openxmlformats.org/drawingml/2006/main"/>
        <a:p xmlns:a="http://schemas.openxmlformats.org/drawingml/2006/main">
          <a:pPr>
            <a:defRPr sz="900">
              <a:solidFill>
                <a:srgbClr val="FFFFFF"/>
              </a:solidFill>
              <a:latin typeface="Arial"/>
            </a:defRPr>
          </a:pPr>
          <a:r>
            <a:t/>
          </a:r>
          <a:endParaRPr/>
        </a:p>
      </txPr>
    </legend>
    <plotVisOnly val="1"/>
    <dispBlanksAs val="gap"/>
  </chart>
  <spPr>
    <a:solidFill xmlns:a="http://schemas.openxmlformats.org/drawingml/2006/main">
      <a:srgbClr val="161A33"/>
    </a:solidFill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4.xml" Id="rId1"/><Relationship Type="http://schemas.openxmlformats.org/officeDocument/2006/relationships/chart" Target="/xl/charts/chart5.xml" Id="rId2"/></Relationships>
</file>

<file path=xl/drawings/_rels/drawing4.xml.rels><Relationships xmlns="http://schemas.openxmlformats.org/package/2006/relationships"><Relationship Type="http://schemas.openxmlformats.org/officeDocument/2006/relationships/chart" Target="/xl/charts/chart6.xml" Id="rId1"/><Relationship Type="http://schemas.openxmlformats.org/officeDocument/2006/relationships/chart" Target="/xl/charts/chart7.xml" Id="rId2"/></Relationships>
</file>

<file path=xl/drawings/_rels/drawing5.xml.rels><Relationships xmlns="http://schemas.openxmlformats.org/package/2006/relationships"><Relationship Type="http://schemas.openxmlformats.org/officeDocument/2006/relationships/chart" Target="/xl/charts/chart8.xml" Id="rId1"/><Relationship Type="http://schemas.openxmlformats.org/officeDocument/2006/relationships/chart" Target="/xl/charts/chart9.xml" Id="rId2"/></Relationships>
</file>

<file path=xl/drawings/_rels/drawing6.xml.rels><Relationships xmlns="http://schemas.openxmlformats.org/package/2006/relationships"><Relationship Type="http://schemas.openxmlformats.org/officeDocument/2006/relationships/chart" Target="/xl/charts/chart10.xml" Id="rId1"/><Relationship Type="http://schemas.openxmlformats.org/officeDocument/2006/relationships/chart" Target="/xl/charts/chart11.xml" Id="rId2"/></Relationships>
</file>

<file path=xl/drawings/_rels/drawing7.xml.rels><Relationships xmlns="http://schemas.openxmlformats.org/package/2006/relationships"><Relationship Type="http://schemas.openxmlformats.org/officeDocument/2006/relationships/chart" Target="/xl/charts/chart12.xml" Id="rId1"/><Relationship Type="http://schemas.openxmlformats.org/officeDocument/2006/relationships/chart" Target="/xl/charts/chart13.xml" Id="rId2"/></Relationships>
</file>

<file path=xl/drawings/_rels/drawing8.xml.rels><Relationships xmlns="http://schemas.openxmlformats.org/package/2006/relationships"><Relationship Type="http://schemas.openxmlformats.org/officeDocument/2006/relationships/chart" Target="/xl/charts/chart14.xml" Id="rId1"/><Relationship Type="http://schemas.openxmlformats.org/officeDocument/2006/relationships/chart" Target="/xl/charts/chart15.xml" Id="rId2"/></Relationships>
</file>

<file path=xl/drawings/_rels/drawing9.xml.rels><Relationships xmlns="http://schemas.openxmlformats.org/package/2006/relationships"><Relationship Type="http://schemas.openxmlformats.org/officeDocument/2006/relationships/chart" Target="/xl/charts/chart16.xml" Id="rId1"/><Relationship Type="http://schemas.openxmlformats.org/officeDocument/2006/relationships/chart" Target="/xl/charts/chart17.xml" Id="rId2"/></Relationships>
</file>

<file path=xl/drawings/_rels/drawing10.xml.rels><Relationships xmlns="http://schemas.openxmlformats.org/package/2006/relationships"><Relationship Type="http://schemas.openxmlformats.org/officeDocument/2006/relationships/chart" Target="/xl/charts/chart18.xml" Id="rId1"/><Relationship Type="http://schemas.openxmlformats.org/officeDocument/2006/relationships/chart" Target="/xl/charts/chart19.xml" Id="rId2"/></Relationships>
</file>

<file path=xl/drawings/_rels/drawing11.xml.rels><Relationships xmlns="http://schemas.openxmlformats.org/package/2006/relationships"><Relationship Type="http://schemas.openxmlformats.org/officeDocument/2006/relationships/chart" Target="/xl/charts/chart20.xml" Id="rId1"/><Relationship Type="http://schemas.openxmlformats.org/officeDocument/2006/relationships/chart" Target="/xl/charts/chart21.xml" Id="rId2"/></Relationships>
</file>

<file path=xl/drawings/_rels/drawing12.xml.rels><Relationships xmlns="http://schemas.openxmlformats.org/package/2006/relationships"><Relationship Type="http://schemas.openxmlformats.org/officeDocument/2006/relationships/chart" Target="/xl/charts/chart22.xml" Id="rId1"/><Relationship Type="http://schemas.openxmlformats.org/officeDocument/2006/relationships/chart" Target="/xl/charts/chart23.xml" Id="rId2"/></Relationships>
</file>

<file path=xl/drawings/_rels/drawing13.xml.rels><Relationships xmlns="http://schemas.openxmlformats.org/package/2006/relationships"><Relationship Type="http://schemas.openxmlformats.org/officeDocument/2006/relationships/chart" Target="/xl/charts/chart24.xml" Id="rId1"/><Relationship Type="http://schemas.openxmlformats.org/officeDocument/2006/relationships/chart" Target="/xl/charts/chart25.xml" Id="rId2"/></Relationships>
</file>

<file path=xl/drawings/_rels/drawing14.xml.rels><Relationships xmlns="http://schemas.openxmlformats.org/package/2006/relationships"><Relationship Type="http://schemas.openxmlformats.org/officeDocument/2006/relationships/chart" Target="/xl/charts/chart26.xml" Id="rId1"/><Relationship Type="http://schemas.openxmlformats.org/officeDocument/2006/relationships/chart" Target="/xl/charts/chart27.xml" Id="rId2"/></Relationships>
</file>

<file path=xl/drawings/drawing1.xml><?xml version="1.0" encoding="utf-8"?>
<wsDr xmlns="http://schemas.openxmlformats.org/drawingml/2006/spreadsheetDrawing">
  <oneCellAnchor>
    <from>
      <col>2</col>
      <colOff>0</colOff>
      <row>22</row>
      <rowOff>0</rowOff>
    </from>
    <ext cx="11160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2</col>
      <colOff>0</colOff>
      <row>42</row>
      <rowOff>0</rowOff>
    </from>
    <ext cx="11160000" cy="230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6</row>
      <rowOff>0</rowOff>
    </from>
    <ext cx="13860000" cy="309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2</col>
      <colOff>0</colOff>
      <row>22</row>
      <rowOff>0</rowOff>
    </from>
    <ext cx="11160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2</col>
      <colOff>0</colOff>
      <row>42</row>
      <rowOff>0</rowOff>
    </from>
    <ext cx="11160000" cy="230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2</col>
      <colOff>0</colOff>
      <row>22</row>
      <rowOff>0</rowOff>
    </from>
    <ext cx="11160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2</col>
      <colOff>0</colOff>
      <row>42</row>
      <rowOff>0</rowOff>
    </from>
    <ext cx="11160000" cy="230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5.xml><?xml version="1.0" encoding="utf-8"?>
<wsDr xmlns="http://schemas.openxmlformats.org/drawingml/2006/spreadsheetDrawing">
  <oneCellAnchor>
    <from>
      <col>2</col>
      <colOff>0</colOff>
      <row>22</row>
      <rowOff>0</rowOff>
    </from>
    <ext cx="11160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2</col>
      <colOff>0</colOff>
      <row>42</row>
      <rowOff>0</rowOff>
    </from>
    <ext cx="11160000" cy="230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6.xml><?xml version="1.0" encoding="utf-8"?>
<wsDr xmlns="http://schemas.openxmlformats.org/drawingml/2006/spreadsheetDrawing">
  <oneCellAnchor>
    <from>
      <col>2</col>
      <colOff>0</colOff>
      <row>22</row>
      <rowOff>0</rowOff>
    </from>
    <ext cx="11160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2</col>
      <colOff>0</colOff>
      <row>42</row>
      <rowOff>0</rowOff>
    </from>
    <ext cx="11160000" cy="230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7.xml><?xml version="1.0" encoding="utf-8"?>
<wsDr xmlns="http://schemas.openxmlformats.org/drawingml/2006/spreadsheetDrawing">
  <oneCellAnchor>
    <from>
      <col>2</col>
      <colOff>0</colOff>
      <row>22</row>
      <rowOff>0</rowOff>
    </from>
    <ext cx="11160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2</col>
      <colOff>0</colOff>
      <row>42</row>
      <rowOff>0</rowOff>
    </from>
    <ext cx="11160000" cy="230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8.xml><?xml version="1.0" encoding="utf-8"?>
<wsDr xmlns="http://schemas.openxmlformats.org/drawingml/2006/spreadsheetDrawing">
  <oneCellAnchor>
    <from>
      <col>2</col>
      <colOff>0</colOff>
      <row>22</row>
      <rowOff>0</rowOff>
    </from>
    <ext cx="11160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2</col>
      <colOff>0</colOff>
      <row>42</row>
      <rowOff>0</rowOff>
    </from>
    <ext cx="11160000" cy="230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9.xml><?xml version="1.0" encoding="utf-8"?>
<wsDr xmlns="http://schemas.openxmlformats.org/drawingml/2006/spreadsheetDrawing">
  <oneCellAnchor>
    <from>
      <col>2</col>
      <colOff>0</colOff>
      <row>22</row>
      <rowOff>0</rowOff>
    </from>
    <ext cx="11160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2</col>
      <colOff>0</colOff>
      <row>42</row>
      <rowOff>0</rowOff>
    </from>
    <ext cx="11160000" cy="230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10.xml><?xml version="1.0" encoding="utf-8"?>
<wsDr xmlns="http://schemas.openxmlformats.org/drawingml/2006/spreadsheetDrawing">
  <oneCellAnchor>
    <from>
      <col>2</col>
      <colOff>0</colOff>
      <row>22</row>
      <rowOff>0</rowOff>
    </from>
    <ext cx="11160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2</col>
      <colOff>0</colOff>
      <row>42</row>
      <rowOff>0</rowOff>
    </from>
    <ext cx="11160000" cy="230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11.xml><?xml version="1.0" encoding="utf-8"?>
<wsDr xmlns="http://schemas.openxmlformats.org/drawingml/2006/spreadsheetDrawing">
  <oneCellAnchor>
    <from>
      <col>2</col>
      <colOff>0</colOff>
      <row>22</row>
      <rowOff>0</rowOff>
    </from>
    <ext cx="11160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2</col>
      <colOff>0</colOff>
      <row>42</row>
      <rowOff>0</rowOff>
    </from>
    <ext cx="11160000" cy="230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12.xml><?xml version="1.0" encoding="utf-8"?>
<wsDr xmlns="http://schemas.openxmlformats.org/drawingml/2006/spreadsheetDrawing">
  <oneCellAnchor>
    <from>
      <col>2</col>
      <colOff>0</colOff>
      <row>22</row>
      <rowOff>0</rowOff>
    </from>
    <ext cx="11160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2</col>
      <colOff>0</colOff>
      <row>42</row>
      <rowOff>0</rowOff>
    </from>
    <ext cx="11160000" cy="230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13.xml><?xml version="1.0" encoding="utf-8"?>
<wsDr xmlns="http://schemas.openxmlformats.org/drawingml/2006/spreadsheetDrawing">
  <oneCellAnchor>
    <from>
      <col>2</col>
      <colOff>0</colOff>
      <row>22</row>
      <rowOff>0</rowOff>
    </from>
    <ext cx="11160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2</col>
      <colOff>0</colOff>
      <row>42</row>
      <rowOff>0</rowOff>
    </from>
    <ext cx="11160000" cy="230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14.xml><?xml version="1.0" encoding="utf-8"?>
<wsDr xmlns="http://schemas.openxmlformats.org/drawingml/2006/spreadsheetDrawing">
  <oneCellAnchor>
    <from>
      <col>2</col>
      <colOff>0</colOff>
      <row>22</row>
      <rowOff>0</rowOff>
    </from>
    <ext cx="11160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2</col>
      <colOff>0</colOff>
      <row>42</row>
      <rowOff>0</rowOff>
    </from>
    <ext cx="11160000" cy="230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1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2.xml" Id="rId1"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13.xml" Id="rId1"/></Relationships>
</file>

<file path=xl/worksheets/_rels/sheet16.xml.rels><Relationships xmlns="http://schemas.openxmlformats.org/package/2006/relationships"><Relationship Type="http://schemas.openxmlformats.org/officeDocument/2006/relationships/drawing" Target="/xl/drawings/drawing14.xml" Id="rId1"/></Relationships>
</file>

<file path=xl/worksheets/sheet1.xml><?xml version="1.0" encoding="utf-8"?>
<worksheet xmlns="http://schemas.openxmlformats.org/spreadsheetml/2006/main">
  <sheetPr>
    <tabColor rgb="006C4CF1"/>
    <outlinePr summaryBelow="1" summaryRight="1"/>
    <pageSetUpPr fitToPage="1"/>
  </sheetPr>
  <dimension ref="A1:J40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5" customWidth="1" min="2" max="2"/>
    <col width="34" customWidth="1" min="3" max="3"/>
    <col width="6" customWidth="1" min="4" max="4"/>
    <col width="6" customWidth="1" min="5" max="5"/>
    <col width="92" customWidth="1" min="6" max="6"/>
    <col width="3" customWidth="1" min="7" max="7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40" customHeight="1">
      <c r="A2" s="1" t="n"/>
      <c r="B2" s="2" t="inlineStr">
        <is>
          <t>Habitudes Claires</t>
        </is>
      </c>
      <c r="E2" s="1" t="n"/>
      <c r="F2" s="1" t="n"/>
      <c r="G2" s="1" t="n"/>
      <c r="H2" s="1" t="n"/>
      <c r="I2" s="1" t="n"/>
      <c r="J2" s="1" t="n"/>
    </row>
    <row r="3">
      <c r="A3" s="1" t="n"/>
      <c r="B3" s="3" t="inlineStr">
        <is>
          <t>— Suivi d'habitudes · Excel &amp; Google Sheets —</t>
        </is>
      </c>
      <c r="E3" s="1" t="n"/>
      <c r="F3" s="1" t="n"/>
      <c r="G3" s="1" t="n"/>
      <c r="H3" s="1" t="n"/>
      <c r="I3" s="1" t="n"/>
      <c r="J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</row>
    <row r="5">
      <c r="A5" s="1" t="n"/>
      <c r="B5" s="4" t="inlineStr">
        <is>
          <t>ANNÉE</t>
        </is>
      </c>
      <c r="C5" s="1" t="n"/>
      <c r="D5" s="1" t="n"/>
      <c r="E5" s="1" t="n"/>
      <c r="F5" s="1" t="n"/>
      <c r="G5" s="1" t="n"/>
      <c r="H5" s="1" t="n"/>
      <c r="I5" s="1" t="n"/>
      <c r="J5" s="1" t="n"/>
    </row>
    <row r="6" ht="28" customHeight="1">
      <c r="A6" s="1" t="n"/>
      <c r="B6" s="1" t="n"/>
      <c r="C6" s="5" t="n">
        <v>2026</v>
      </c>
      <c r="D6" s="1" t="n"/>
      <c r="E6" s="1" t="n"/>
      <c r="F6" s="1" t="n"/>
      <c r="G6" s="1" t="n"/>
      <c r="H6" s="1" t="n"/>
      <c r="I6" s="1" t="n"/>
      <c r="J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</row>
    <row r="8">
      <c r="A8" s="1" t="n"/>
      <c r="B8" s="4" t="inlineStr">
        <is>
          <t>MES 10 HABITUDES  (tu peux ajouter un emoji)</t>
        </is>
      </c>
      <c r="E8" s="4" t="inlineStr">
        <is>
          <t>MODE D'EMPLOI EN 5 ÉTAPES</t>
        </is>
      </c>
      <c r="G8" s="1" t="n"/>
      <c r="H8" s="1" t="n"/>
      <c r="I8" s="1" t="n"/>
      <c r="J8" s="1" t="n"/>
    </row>
    <row r="9" ht="26" customHeight="1">
      <c r="A9" s="1" t="n"/>
      <c r="B9" s="6" t="n">
        <v>1</v>
      </c>
      <c r="C9" s="7" t="inlineStr">
        <is>
          <t>⏰ Réveil avant 7h</t>
        </is>
      </c>
      <c r="D9" s="1" t="n"/>
      <c r="E9" s="8" t="n">
        <v>1</v>
      </c>
      <c r="F9" s="9" t="inlineStr">
        <is>
          <t>Écris tes habitudes</t>
        </is>
      </c>
      <c r="G9" s="1" t="n"/>
      <c r="H9" s="1" t="n"/>
      <c r="I9" s="1" t="n"/>
      <c r="J9" s="1" t="n"/>
    </row>
    <row r="10" ht="26" customHeight="1">
      <c r="A10" s="1" t="n"/>
      <c r="B10" s="10" t="n">
        <v>2</v>
      </c>
      <c r="C10" s="7" t="inlineStr">
        <is>
          <t>💪 Sport 30 min</t>
        </is>
      </c>
      <c r="D10" s="1" t="n"/>
      <c r="E10" s="11" t="n"/>
      <c r="F10" s="12" t="inlineStr">
        <is>
          <t>À gauche, remplace les 10 exemples par tes propres habitudes. Elles s'affichent dans les 12 mois.</t>
        </is>
      </c>
      <c r="G10" s="1" t="n"/>
      <c r="H10" s="1" t="n"/>
      <c r="I10" s="1" t="n"/>
      <c r="J10" s="1" t="n"/>
    </row>
    <row r="11" ht="26" customHeight="1">
      <c r="A11" s="1" t="n"/>
      <c r="B11" s="13" t="n">
        <v>3</v>
      </c>
      <c r="C11" s="7" t="inlineStr">
        <is>
          <t>📖 Lecture 15 min</t>
        </is>
      </c>
      <c r="D11" s="1" t="n"/>
      <c r="E11" s="14" t="n">
        <v>2</v>
      </c>
      <c r="F11" s="9" t="inlineStr">
        <is>
          <t>Ouvre le mois en cours</t>
        </is>
      </c>
      <c r="G11" s="1" t="n"/>
      <c r="H11" s="1" t="n"/>
      <c r="I11" s="1" t="n"/>
      <c r="J11" s="1" t="n"/>
    </row>
    <row r="12" ht="26" customHeight="1">
      <c r="A12" s="1" t="n"/>
      <c r="B12" s="15" t="n">
        <v>4</v>
      </c>
      <c r="C12" s="7" t="inlineStr">
        <is>
          <t>🗓️ Planifier ma journée</t>
        </is>
      </c>
      <c r="D12" s="1" t="n"/>
      <c r="E12" s="16" t="n"/>
      <c r="F12" s="12" t="inlineStr">
        <is>
          <t>Clique sur l'onglet du mois, tout en bas de l'écran.</t>
        </is>
      </c>
      <c r="G12" s="1" t="n"/>
      <c r="H12" s="1" t="n"/>
      <c r="I12" s="1" t="n"/>
      <c r="J12" s="1" t="n"/>
    </row>
    <row r="13" ht="26" customHeight="1">
      <c r="A13" s="1" t="n"/>
      <c r="B13" s="17" t="n">
        <v>5</v>
      </c>
      <c r="C13" s="7" t="inlineStr">
        <is>
          <t>💰 Suivi du budget</t>
        </is>
      </c>
      <c r="D13" s="1" t="n"/>
      <c r="E13" s="18" t="n">
        <v>3</v>
      </c>
      <c r="F13" s="9" t="inlineStr">
        <is>
          <t>Coche chaque jour</t>
        </is>
      </c>
      <c r="G13" s="1" t="n"/>
      <c r="H13" s="1" t="n"/>
      <c r="I13" s="1" t="n"/>
      <c r="J13" s="1" t="n"/>
    </row>
    <row r="14" ht="26" customHeight="1">
      <c r="A14" s="1" t="n"/>
      <c r="B14" s="6" t="n">
        <v>6</v>
      </c>
      <c r="C14" s="7" t="inlineStr">
        <is>
          <t>🎯 Travail profond 1h</t>
        </is>
      </c>
      <c r="D14" s="1" t="n"/>
      <c r="E14" s="19" t="n"/>
      <c r="F14" s="12" t="inlineStr">
        <is>
          <t>Tape x dans la case du jour : elle se colore et affiche ✓. Pour décocher, efface la case.</t>
        </is>
      </c>
      <c r="G14" s="1" t="n"/>
      <c r="H14" s="1" t="n"/>
      <c r="I14" s="1" t="n"/>
      <c r="J14" s="1" t="n"/>
    </row>
    <row r="15" ht="26" customHeight="1">
      <c r="A15" s="1" t="n"/>
      <c r="B15" s="10" t="n">
        <v>7</v>
      </c>
      <c r="C15" s="7" t="inlineStr">
        <is>
          <t>🚫 Sans alcool</t>
        </is>
      </c>
      <c r="D15" s="1" t="n"/>
      <c r="E15" s="20" t="n">
        <v>4</v>
      </c>
      <c r="F15" s="9" t="inlineStr">
        <is>
          <t>Note ton état mental</t>
        </is>
      </c>
      <c r="G15" s="1" t="n"/>
      <c r="H15" s="1" t="n"/>
      <c r="I15" s="1" t="n"/>
      <c r="J15" s="1" t="n"/>
    </row>
    <row r="16" ht="26" customHeight="1">
      <c r="A16" s="1" t="n"/>
      <c r="B16" s="13" t="n">
        <v>8</v>
      </c>
      <c r="C16" s="7" t="inlineStr">
        <is>
          <t>📵 Pas de réseaux le matin</t>
        </is>
      </c>
      <c r="D16" s="1" t="n"/>
      <c r="E16" s="21" t="n"/>
      <c r="F16" s="12" t="inlineStr">
        <is>
          <t>Sous la grille, écris ton humeur et ta motivation du jour, de 1 à 10.</t>
        </is>
      </c>
      <c r="G16" s="1" t="n"/>
      <c r="H16" s="1" t="n"/>
      <c r="I16" s="1" t="n"/>
      <c r="J16" s="1" t="n"/>
    </row>
    <row r="17" ht="26" customHeight="1">
      <c r="A17" s="1" t="n"/>
      <c r="B17" s="15" t="n">
        <v>9</v>
      </c>
      <c r="C17" s="7" t="inlineStr">
        <is>
          <t>✍️ Journal du soir</t>
        </is>
      </c>
      <c r="D17" s="1" t="n"/>
      <c r="E17" s="22" t="n">
        <v>5</v>
      </c>
      <c r="F17" s="9" t="inlineStr">
        <is>
          <t>Regarde tes progrès</t>
        </is>
      </c>
      <c r="G17" s="1" t="n"/>
      <c r="H17" s="1" t="n"/>
      <c r="I17" s="1" t="n"/>
      <c r="J17" s="1" t="n"/>
    </row>
    <row r="18" ht="26" customHeight="1">
      <c r="A18" s="1" t="n"/>
      <c r="B18" s="17" t="n">
        <v>10</v>
      </c>
      <c r="C18" s="7" t="inlineStr">
        <is>
          <t>🚿 Douche froide</t>
        </is>
      </c>
      <c r="D18" s="1" t="n"/>
      <c r="E18" s="23" t="n"/>
      <c r="F18" s="12" t="inlineStr">
        <is>
          <t>Les chiffres, les courbes et l'analyse se mettent à jour tout seuls. L'onglet « Tableau de bord » résume ton année.</t>
        </is>
      </c>
      <c r="G18" s="1" t="n"/>
      <c r="H18" s="1" t="n"/>
      <c r="I18" s="1" t="n"/>
      <c r="J18" s="1" t="n"/>
    </row>
    <row r="19" ht="14" customHeight="1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</row>
    <row r="20" ht="14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</row>
    <row r="21" ht="22" customHeight="1">
      <c r="A21" s="1" t="n"/>
      <c r="B21" s="4" t="inlineStr">
        <is>
          <t>ALLER À</t>
        </is>
      </c>
      <c r="C21" s="1" t="n"/>
      <c r="D21" s="1" t="n"/>
      <c r="E21" s="4" t="inlineStr">
        <is>
          <t>BON À SAVOIR</t>
        </is>
      </c>
      <c r="G21" s="1" t="n"/>
      <c r="H21" s="1" t="n"/>
      <c r="I21" s="1" t="n"/>
      <c r="J21" s="1" t="n"/>
    </row>
    <row r="22" ht="22" customHeight="1">
      <c r="A22" s="1" t="n"/>
      <c r="B22" s="1" t="n"/>
      <c r="C22" s="24" t="inlineStr">
        <is>
          <t>Exemple</t>
        </is>
      </c>
      <c r="D22" s="1" t="n"/>
      <c r="E22" s="25" t="inlineStr">
        <is>
          <t>•</t>
        </is>
      </c>
      <c r="F22" s="26" t="inlineStr">
        <is>
          <t>Un mois d'exemple est fourni</t>
        </is>
      </c>
      <c r="G22" s="1" t="n"/>
      <c r="H22" s="1" t="n"/>
      <c r="I22" s="1" t="n"/>
      <c r="J22" s="1" t="n"/>
    </row>
    <row r="23" ht="22" customHeight="1">
      <c r="A23" s="1" t="n"/>
      <c r="B23" s="1" t="n"/>
      <c r="C23" s="24" t="inlineStr">
        <is>
          <t>Mobile</t>
        </is>
      </c>
      <c r="D23" s="1" t="n"/>
      <c r="E23" s="1" t="n"/>
      <c r="F23" s="27" t="inlineStr">
        <is>
          <t>L'onglet « Exemple » montre un mois entièrement rempli. Tes vrais mois (Janvier à Décembre) sont vierges.</t>
        </is>
      </c>
      <c r="G23" s="1" t="n"/>
      <c r="H23" s="1" t="n"/>
      <c r="I23" s="1" t="n"/>
      <c r="J23" s="1" t="n"/>
    </row>
    <row r="24" ht="22" customHeight="1">
      <c r="A24" s="1" t="n"/>
      <c r="B24" s="1" t="n"/>
      <c r="C24" s="24" t="inlineStr">
        <is>
          <t>Tableau de bord</t>
        </is>
      </c>
      <c r="D24" s="1" t="n"/>
      <c r="E24" s="25" t="inlineStr">
        <is>
          <t>•</t>
        </is>
      </c>
      <c r="F24" s="26" t="inlineStr">
        <is>
          <t>Vraies cases à cocher dans Google Sheets</t>
        </is>
      </c>
      <c r="G24" s="1" t="n"/>
      <c r="H24" s="1" t="n"/>
      <c r="I24" s="1" t="n"/>
      <c r="J24" s="1" t="n"/>
    </row>
    <row r="25" ht="22" customHeight="1">
      <c r="A25" s="1" t="n"/>
      <c r="B25" s="1" t="n"/>
      <c r="C25" s="28" t="inlineStr">
        <is>
          <t>Janvier</t>
        </is>
      </c>
      <c r="D25" s="1" t="n"/>
      <c r="E25" s="1" t="n"/>
      <c r="F25" s="27" t="inlineStr">
        <is>
          <t>Sélectionne la grille d'un mois, puis Insertion › Case à cocher. Tous les calculs fonctionnent pareil.</t>
        </is>
      </c>
      <c r="G25" s="1" t="n"/>
      <c r="H25" s="1" t="n"/>
      <c r="I25" s="1" t="n"/>
      <c r="J25" s="1" t="n"/>
    </row>
    <row r="26" ht="22" customHeight="1">
      <c r="A26" s="1" t="n"/>
      <c r="B26" s="1" t="n"/>
      <c r="C26" s="29" t="inlineStr">
        <is>
          <t>Février</t>
        </is>
      </c>
      <c r="D26" s="1" t="n"/>
      <c r="E26" s="25" t="inlineStr">
        <is>
          <t>•</t>
        </is>
      </c>
      <c r="F26" s="26" t="inlineStr">
        <is>
          <t>Passer à une nouvelle année</t>
        </is>
      </c>
      <c r="G26" s="1" t="n"/>
      <c r="H26" s="1" t="n"/>
      <c r="I26" s="1" t="n"/>
      <c r="J26" s="1" t="n"/>
    </row>
    <row r="27" ht="22" customHeight="1">
      <c r="A27" s="1" t="n"/>
      <c r="B27" s="1" t="n"/>
      <c r="C27" s="30" t="inlineStr">
        <is>
          <t>Mars</t>
        </is>
      </c>
      <c r="D27" s="1" t="n"/>
      <c r="E27" s="1" t="n"/>
      <c r="F27" s="27" t="inlineStr">
        <is>
          <t>Garde une copie vierge de ce fichier. Chaque année, repars de cette copie et change l'année en haut à gauche.</t>
        </is>
      </c>
      <c r="G27" s="1" t="n"/>
      <c r="H27" s="1" t="n"/>
      <c r="I27" s="1" t="n"/>
      <c r="J27" s="1" t="n"/>
    </row>
    <row r="28" ht="22" customHeight="1">
      <c r="A28" s="1" t="n"/>
      <c r="B28" s="1" t="n"/>
      <c r="C28" s="31" t="inlineStr">
        <is>
          <t>Avril</t>
        </is>
      </c>
      <c r="D28" s="1" t="n"/>
      <c r="E28" s="25" t="inlineStr">
        <is>
          <t>•</t>
        </is>
      </c>
      <c r="F28" s="26" t="inlineStr">
        <is>
          <t>Sur téléphone</t>
        </is>
      </c>
      <c r="G28" s="1" t="n"/>
      <c r="H28" s="1" t="n"/>
      <c r="I28" s="1" t="n"/>
      <c r="J28" s="1" t="n"/>
    </row>
    <row r="29" ht="22" customHeight="1">
      <c r="A29" s="1" t="n"/>
      <c r="B29" s="1" t="n"/>
      <c r="C29" s="32" t="inlineStr">
        <is>
          <t>Mai</t>
        </is>
      </c>
      <c r="D29" s="1" t="n"/>
      <c r="E29" s="1" t="n"/>
      <c r="F29" s="27" t="inlineStr">
        <is>
          <t>Dans chaque mois, les noms d'habitudes restent visibles quand tu fais défiler les jours. L'onglet « Mobile » résume ta journée sur un petit écran.</t>
        </is>
      </c>
      <c r="G29" s="1" t="n"/>
      <c r="H29" s="1" t="n"/>
      <c r="I29" s="1" t="n"/>
      <c r="J29" s="1" t="n"/>
    </row>
    <row r="30" ht="22" customHeight="1">
      <c r="A30" s="1" t="n"/>
      <c r="B30" s="1" t="n"/>
      <c r="C30" s="28" t="inlineStr">
        <is>
          <t>Juin</t>
        </is>
      </c>
      <c r="D30" s="1" t="n"/>
      <c r="E30" s="25" t="inlineStr">
        <is>
          <t>•</t>
        </is>
      </c>
      <c r="F30" s="26" t="inlineStr">
        <is>
          <t>Aucune série à perdre</t>
        </is>
      </c>
      <c r="G30" s="1" t="n"/>
      <c r="H30" s="1" t="n"/>
      <c r="I30" s="1" t="n"/>
      <c r="J30" s="1" t="n"/>
    </row>
    <row r="31" ht="22" customHeight="1">
      <c r="A31" s="1" t="n"/>
      <c r="B31" s="1" t="n"/>
      <c r="C31" s="29" t="inlineStr">
        <is>
          <t>Juillet</t>
        </is>
      </c>
      <c r="D31" s="1" t="n"/>
      <c r="E31" s="1" t="n"/>
      <c r="F31" s="27" t="inlineStr">
        <is>
          <t>Une case vide n'efface jamais les autres. Si tu décroches quelques jours, reprends simplement aujourd'hui.</t>
        </is>
      </c>
      <c r="G31" s="1" t="n"/>
      <c r="H31" s="1" t="n"/>
      <c r="I31" s="1" t="n"/>
      <c r="J31" s="1" t="n"/>
    </row>
    <row r="32" ht="22" customHeight="1">
      <c r="A32" s="1" t="n"/>
      <c r="B32" s="1" t="n"/>
      <c r="C32" s="30" t="inlineStr">
        <is>
          <t>Août</t>
        </is>
      </c>
      <c r="D32" s="1" t="n"/>
      <c r="E32" s="25" t="inlineStr">
        <is>
          <t>•</t>
        </is>
      </c>
      <c r="F32" s="26" t="inlineStr">
        <is>
          <t>À savoir</t>
        </is>
      </c>
      <c r="G32" s="1" t="n"/>
      <c r="H32" s="1" t="n"/>
      <c r="I32" s="1" t="n"/>
      <c r="J32" s="1" t="n"/>
    </row>
    <row r="33" ht="22" customHeight="1">
      <c r="A33" s="1" t="n"/>
      <c r="B33" s="1" t="n"/>
      <c r="C33" s="31" t="inlineStr">
        <is>
          <t>Septembre</t>
        </is>
      </c>
      <c r="D33" s="1" t="n"/>
      <c r="E33" s="1" t="n"/>
      <c r="F33" s="27" t="inlineStr">
        <is>
          <t>Habitudes Claires est un outil d'organisation personnelle. Il ne remplace pas un accompagnement médical.</t>
        </is>
      </c>
      <c r="G33" s="1" t="n"/>
      <c r="H33" s="1" t="n"/>
      <c r="I33" s="1" t="n"/>
      <c r="J33" s="1" t="n"/>
    </row>
    <row r="34" ht="22" customHeight="1">
      <c r="A34" s="1" t="n"/>
      <c r="B34" s="1" t="n"/>
      <c r="C34" s="32" t="inlineStr">
        <is>
          <t>Octobre</t>
        </is>
      </c>
      <c r="D34" s="1" t="n"/>
      <c r="E34" s="1" t="n"/>
      <c r="F34" s="1" t="n"/>
      <c r="G34" s="1" t="n"/>
      <c r="H34" s="1" t="n"/>
      <c r="I34" s="1" t="n"/>
      <c r="J34" s="1" t="n"/>
    </row>
    <row r="35" ht="22" customHeight="1">
      <c r="A35" s="1" t="n"/>
      <c r="B35" s="1" t="n"/>
      <c r="C35" s="28" t="inlineStr">
        <is>
          <t>Novembre</t>
        </is>
      </c>
      <c r="D35" s="1" t="n"/>
      <c r="E35" s="1" t="n"/>
      <c r="F35" s="1" t="n"/>
      <c r="G35" s="1" t="n"/>
      <c r="H35" s="1" t="n"/>
      <c r="I35" s="1" t="n"/>
      <c r="J35" s="1" t="n"/>
    </row>
    <row r="36" ht="22" customHeight="1">
      <c r="A36" s="1" t="n"/>
      <c r="B36" s="1" t="n"/>
      <c r="C36" s="29" t="inlineStr">
        <is>
          <t>Décembre</t>
        </is>
      </c>
      <c r="D36" s="1" t="n"/>
      <c r="E36" s="1" t="n"/>
      <c r="F36" s="1" t="n"/>
      <c r="G36" s="1" t="n"/>
      <c r="H36" s="1" t="n"/>
      <c r="I36" s="1" t="n"/>
      <c r="J36" s="1" t="n"/>
    </row>
    <row r="37" ht="22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</row>
    <row r="38" ht="22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</row>
  </sheetData>
  <mergeCells count="10">
    <mergeCell ref="B3:D3"/>
    <mergeCell ref="E9:E10"/>
    <mergeCell ref="E17:E18"/>
    <mergeCell ref="B8:D8"/>
    <mergeCell ref="E13:E14"/>
    <mergeCell ref="E15:E16"/>
    <mergeCell ref="E11:E12"/>
    <mergeCell ref="E8:F8"/>
    <mergeCell ref="B2:D2"/>
    <mergeCell ref="E21:F21"/>
  </mergeCells>
  <hyperlinks>
    <hyperlink ref="C22" location="'Exemple'!A1" display="Exemple"/>
    <hyperlink ref="C23" location="'Mobile'!A1" display="Mobile"/>
    <hyperlink ref="C24" location="'Tableau de bord'!A1" display="Tableau de bord"/>
    <hyperlink ref="C25" location="'Janvier'!A1" display="Janvier"/>
    <hyperlink ref="C26" location="'Février'!A1" display="Février"/>
    <hyperlink ref="C27" location="'Mars'!A1" display="Mars"/>
    <hyperlink ref="C28" location="'Avril'!A1" display="Avril"/>
    <hyperlink ref="C29" location="'Mai'!A1" display="Mai"/>
    <hyperlink ref="C30" location="'Juin'!A1" display="Juin"/>
    <hyperlink ref="C31" location="'Juillet'!A1" display="Juillet"/>
    <hyperlink ref="C32" location="'Août'!A1" display="Août"/>
    <hyperlink ref="C33" location="'Septembre'!A1" display="Septembre"/>
    <hyperlink ref="C34" location="'Octobre'!A1" display="Octobre"/>
    <hyperlink ref="C35" location="'Novembre'!A1" display="Novembre"/>
    <hyperlink ref="C36" location="'Décembre'!A1" display="Décembre"/>
  </hyperlinks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tabColor rgb="006C4CF1"/>
    <outlinePr summaryBelow="1" summaryRight="1"/>
    <pageSetUpPr fitToPage="1"/>
  </sheetPr>
  <dimension ref="A1:AT64"/>
  <sheetViews>
    <sheetView showGridLines="0" tabSelected="0" zoomScale="90" workbookViewId="0">
      <pane xSplit="3" topLeftCell="D1" activePane="topRight" state="frozen"/>
      <selection pane="topRight" activeCell="A1" sqref="A1"/>
    </sheetView>
  </sheetViews>
  <sheetFormatPr baseColWidth="8" defaultRowHeight="15"/>
  <cols>
    <col width="2" customWidth="1" min="1" max="1"/>
    <col width="3" customWidth="1" min="2" max="2"/>
    <col width="26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4.5" customWidth="1" min="34" max="34"/>
    <col width="2" customWidth="1" min="35" max="35"/>
    <col width="2" customWidth="1" min="36" max="36"/>
    <col width="26" customWidth="1" min="37" max="37"/>
    <col width="18" customWidth="1" min="38" max="38"/>
    <col width="10" customWidth="1" min="39" max="39"/>
    <col width="2" customWidth="1" min="40" max="40"/>
    <col width="6" customWidth="1" min="44" max="44"/>
    <col width="6" customWidth="1" min="45" max="45"/>
    <col width="6" customWidth="1" min="46" max="46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33">
        <f>DATE('Démarrer'!$C$6,1,1)</f>
        <v/>
      </c>
      <c r="AS1" s="34">
        <f>DAY(EOMONTH(AR1,0))</f>
        <v/>
      </c>
      <c r="AT1" s="34">
        <f>AS1</f>
        <v/>
      </c>
    </row>
    <row r="2" ht="22" customHeight="1">
      <c r="A2" s="1" t="n"/>
      <c r="B2" s="1" t="n"/>
      <c r="C2" s="6">
        <f>'Démarrer'!$C$6</f>
        <v/>
      </c>
      <c r="D2" s="1" t="n"/>
      <c r="E2" s="1" t="n"/>
      <c r="F2" s="35" t="inlineStr">
        <is>
          <t>Habitudes</t>
        </is>
      </c>
      <c r="K2" s="35" t="inlineStr">
        <is>
          <t>Cases cochées</t>
        </is>
      </c>
      <c r="Q2" s="35" t="inlineStr">
        <is>
          <t>Progression</t>
        </is>
      </c>
      <c r="AC2" s="35" t="inlineStr">
        <is>
          <t>Progression en %</t>
        </is>
      </c>
      <c r="AI2" s="1" t="n"/>
      <c r="AJ2" s="1" t="n"/>
      <c r="AK2" s="1" t="n"/>
      <c r="AL2" s="1" t="n"/>
      <c r="AM2" s="1" t="n"/>
      <c r="AN2" s="1" t="n"/>
      <c r="AO2" s="1" t="n"/>
      <c r="AP2" s="1" t="n"/>
      <c r="AQ2" s="1" t="n"/>
      <c r="AR2" s="34" t="n">
        <v>10</v>
      </c>
      <c r="AS2" s="1" t="n"/>
      <c r="AT2" s="1" t="n"/>
    </row>
    <row r="3" ht="34" customHeight="1">
      <c r="A3" s="1" t="n"/>
      <c r="B3" s="36" t="inlineStr">
        <is>
          <t>◄</t>
        </is>
      </c>
      <c r="C3" s="37" t="inlineStr">
        <is>
          <t>Exemple</t>
        </is>
      </c>
      <c r="D3" s="36" t="inlineStr">
        <is>
          <t>►</t>
        </is>
      </c>
      <c r="E3" s="1" t="n"/>
      <c r="F3" s="38">
        <f>$AR$2</f>
        <v/>
      </c>
      <c r="K3" s="38">
        <f>SUM(AS9:AS18)</f>
        <v/>
      </c>
      <c r="Q3" s="39">
        <f>REPT("█",ROUND(MAX(0,MIN(1,AC3))*28,0))&amp;REPT("░",28-ROUND(MAX(0,MIN(1,AC3))*28,0))</f>
        <v/>
      </c>
      <c r="AC3" s="40">
        <f>IF(OR($AT$1=0,$AR$2=0),0,MIN(1,K3/($AR$2*$AT$1)))</f>
        <v/>
      </c>
      <c r="AI3" s="1" t="n"/>
      <c r="AJ3" s="1" t="n"/>
      <c r="AK3" s="1" t="n"/>
      <c r="AL3" s="1" t="n"/>
      <c r="AM3" s="1" t="n"/>
      <c r="AN3" s="1" t="n"/>
      <c r="AO3" s="1" t="n"/>
      <c r="AP3" s="1" t="n"/>
      <c r="AQ3" s="1" t="n"/>
      <c r="AR3" s="1" t="n"/>
      <c r="AS3" s="34">
        <f>IF(COUNT(D39:AH39)=0,"",AVERAGE(D39:AH39))</f>
        <v/>
      </c>
      <c r="AT3" s="34">
        <f>IF(COUNT(D40:AH40)=0,"",AVERAGE(D40:AH40))</f>
        <v/>
      </c>
    </row>
    <row r="4" ht="22" customHeight="1">
      <c r="A4" s="1" t="n"/>
      <c r="B4" s="1" t="n"/>
      <c r="C4" s="41" t="inlineStr">
        <is>
          <t>- Mois d'exemple -</t>
        </is>
      </c>
      <c r="D4" s="1" t="n"/>
      <c r="E4" s="1" t="n"/>
      <c r="AI4" s="1" t="n"/>
      <c r="AJ4" s="1" t="n"/>
      <c r="AK4" s="1" t="n"/>
      <c r="AL4" s="1" t="n"/>
      <c r="AM4" s="1" t="n"/>
      <c r="AN4" s="1" t="n"/>
      <c r="AO4" s="1" t="n"/>
      <c r="AP4" s="1" t="n"/>
      <c r="AQ4" s="1" t="n"/>
      <c r="AR4" s="1" t="n"/>
      <c r="AS4" s="1" t="n"/>
      <c r="AT4" s="1" t="n"/>
    </row>
    <row r="5" ht="10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" t="n"/>
      <c r="AB5" s="1" t="n"/>
      <c r="AC5" s="1" t="n"/>
      <c r="AD5" s="1" t="n"/>
      <c r="AE5" s="1" t="n"/>
      <c r="AF5" s="1" t="n"/>
      <c r="AG5" s="1" t="n"/>
      <c r="AH5" s="1" t="n"/>
      <c r="AI5" s="1" t="n"/>
      <c r="AJ5" s="1" t="n"/>
      <c r="AK5" s="1" t="n"/>
      <c r="AL5" s="1" t="n"/>
      <c r="AM5" s="1" t="n"/>
      <c r="AN5" s="1" t="n"/>
      <c r="AO5" s="1" t="n"/>
      <c r="AP5" s="1" t="n"/>
      <c r="AQ5" s="1" t="n"/>
      <c r="AR5" s="1" t="n"/>
      <c r="AS5" s="1" t="n"/>
      <c r="AT5" s="1" t="n"/>
    </row>
    <row r="6" ht="18" customHeight="1">
      <c r="A6" s="1" t="n"/>
      <c r="B6" s="1" t="n"/>
      <c r="C6" s="42" t="inlineStr">
        <is>
          <t>Mes habitudes</t>
        </is>
      </c>
      <c r="D6" s="43" t="inlineStr">
        <is>
          <t>Semaine 1</t>
        </is>
      </c>
      <c r="E6" s="44" t="n"/>
      <c r="F6" s="44" t="n"/>
      <c r="G6" s="44" t="n"/>
      <c r="H6" s="44" t="n"/>
      <c r="I6" s="44" t="n"/>
      <c r="J6" s="44" t="n"/>
      <c r="K6" s="45" t="inlineStr">
        <is>
          <t>Semaine 2</t>
        </is>
      </c>
      <c r="L6" s="46" t="n"/>
      <c r="M6" s="46" t="n"/>
      <c r="N6" s="46" t="n"/>
      <c r="O6" s="46" t="n"/>
      <c r="P6" s="46" t="n"/>
      <c r="Q6" s="46" t="n"/>
      <c r="R6" s="47" t="inlineStr">
        <is>
          <t>Semaine 3</t>
        </is>
      </c>
      <c r="S6" s="48" t="n"/>
      <c r="T6" s="48" t="n"/>
      <c r="U6" s="48" t="n"/>
      <c r="V6" s="48" t="n"/>
      <c r="W6" s="48" t="n"/>
      <c r="X6" s="48" t="n"/>
      <c r="Y6" s="49" t="inlineStr">
        <is>
          <t>Semaine 4</t>
        </is>
      </c>
      <c r="Z6" s="50" t="n"/>
      <c r="AA6" s="50" t="n"/>
      <c r="AB6" s="50" t="n"/>
      <c r="AC6" s="50" t="n"/>
      <c r="AD6" s="50" t="n"/>
      <c r="AE6" s="50" t="n"/>
      <c r="AF6" s="51" t="inlineStr">
        <is>
          <t>Semaine 5</t>
        </is>
      </c>
      <c r="AG6" s="52" t="n"/>
      <c r="AH6" s="52" t="n"/>
      <c r="AI6" s="1" t="n"/>
      <c r="AJ6" s="1" t="n"/>
      <c r="AK6" s="53" t="inlineStr">
        <is>
          <t>Analyse</t>
        </is>
      </c>
      <c r="AN6" s="1" t="n"/>
      <c r="AO6" s="1" t="n"/>
      <c r="AP6" s="1" t="n"/>
      <c r="AQ6" s="1" t="n"/>
      <c r="AR6" s="1" t="n"/>
      <c r="AS6" s="1" t="n"/>
      <c r="AT6" s="1" t="n"/>
    </row>
    <row r="7" ht="12" customHeight="1">
      <c r="A7" s="1" t="n"/>
      <c r="B7" s="1" t="n"/>
      <c r="C7" s="1" t="n"/>
      <c r="D7" s="54">
        <f>IF(1&gt;$AS$1,"",MID("DiLuMaMeJeVeSa",2*WEEKDAY($AR$1+0)-1,2))</f>
        <v/>
      </c>
      <c r="E7" s="54">
        <f>IF(2&gt;$AS$1,"",MID("DiLuMaMeJeVeSa",2*WEEKDAY($AR$1+1)-1,2))</f>
        <v/>
      </c>
      <c r="F7" s="54">
        <f>IF(3&gt;$AS$1,"",MID("DiLuMaMeJeVeSa",2*WEEKDAY($AR$1+2)-1,2))</f>
        <v/>
      </c>
      <c r="G7" s="54">
        <f>IF(4&gt;$AS$1,"",MID("DiLuMaMeJeVeSa",2*WEEKDAY($AR$1+3)-1,2))</f>
        <v/>
      </c>
      <c r="H7" s="54">
        <f>IF(5&gt;$AS$1,"",MID("DiLuMaMeJeVeSa",2*WEEKDAY($AR$1+4)-1,2))</f>
        <v/>
      </c>
      <c r="I7" s="54">
        <f>IF(6&gt;$AS$1,"",MID("DiLuMaMeJeVeSa",2*WEEKDAY($AR$1+5)-1,2))</f>
        <v/>
      </c>
      <c r="J7" s="54">
        <f>IF(7&gt;$AS$1,"",MID("DiLuMaMeJeVeSa",2*WEEKDAY($AR$1+6)-1,2))</f>
        <v/>
      </c>
      <c r="K7" s="55">
        <f>IF(8&gt;$AS$1,"",MID("DiLuMaMeJeVeSa",2*WEEKDAY($AR$1+7)-1,2))</f>
        <v/>
      </c>
      <c r="L7" s="55">
        <f>IF(9&gt;$AS$1,"",MID("DiLuMaMeJeVeSa",2*WEEKDAY($AR$1+8)-1,2))</f>
        <v/>
      </c>
      <c r="M7" s="55">
        <f>IF(10&gt;$AS$1,"",MID("DiLuMaMeJeVeSa",2*WEEKDAY($AR$1+9)-1,2))</f>
        <v/>
      </c>
      <c r="N7" s="55">
        <f>IF(11&gt;$AS$1,"",MID("DiLuMaMeJeVeSa",2*WEEKDAY($AR$1+10)-1,2))</f>
        <v/>
      </c>
      <c r="O7" s="55">
        <f>IF(12&gt;$AS$1,"",MID("DiLuMaMeJeVeSa",2*WEEKDAY($AR$1+11)-1,2))</f>
        <v/>
      </c>
      <c r="P7" s="55">
        <f>IF(13&gt;$AS$1,"",MID("DiLuMaMeJeVeSa",2*WEEKDAY($AR$1+12)-1,2))</f>
        <v/>
      </c>
      <c r="Q7" s="55">
        <f>IF(14&gt;$AS$1,"",MID("DiLuMaMeJeVeSa",2*WEEKDAY($AR$1+13)-1,2))</f>
        <v/>
      </c>
      <c r="R7" s="56">
        <f>IF(15&gt;$AS$1,"",MID("DiLuMaMeJeVeSa",2*WEEKDAY($AR$1+14)-1,2))</f>
        <v/>
      </c>
      <c r="S7" s="56">
        <f>IF(16&gt;$AS$1,"",MID("DiLuMaMeJeVeSa",2*WEEKDAY($AR$1+15)-1,2))</f>
        <v/>
      </c>
      <c r="T7" s="56">
        <f>IF(17&gt;$AS$1,"",MID("DiLuMaMeJeVeSa",2*WEEKDAY($AR$1+16)-1,2))</f>
        <v/>
      </c>
      <c r="U7" s="56">
        <f>IF(18&gt;$AS$1,"",MID("DiLuMaMeJeVeSa",2*WEEKDAY($AR$1+17)-1,2))</f>
        <v/>
      </c>
      <c r="V7" s="56">
        <f>IF(19&gt;$AS$1,"",MID("DiLuMaMeJeVeSa",2*WEEKDAY($AR$1+18)-1,2))</f>
        <v/>
      </c>
      <c r="W7" s="56">
        <f>IF(20&gt;$AS$1,"",MID("DiLuMaMeJeVeSa",2*WEEKDAY($AR$1+19)-1,2))</f>
        <v/>
      </c>
      <c r="X7" s="56">
        <f>IF(21&gt;$AS$1,"",MID("DiLuMaMeJeVeSa",2*WEEKDAY($AR$1+20)-1,2))</f>
        <v/>
      </c>
      <c r="Y7" s="57">
        <f>IF(22&gt;$AS$1,"",MID("DiLuMaMeJeVeSa",2*WEEKDAY($AR$1+21)-1,2))</f>
        <v/>
      </c>
      <c r="Z7" s="57">
        <f>IF(23&gt;$AS$1,"",MID("DiLuMaMeJeVeSa",2*WEEKDAY($AR$1+22)-1,2))</f>
        <v/>
      </c>
      <c r="AA7" s="57">
        <f>IF(24&gt;$AS$1,"",MID("DiLuMaMeJeVeSa",2*WEEKDAY($AR$1+23)-1,2))</f>
        <v/>
      </c>
      <c r="AB7" s="57">
        <f>IF(25&gt;$AS$1,"",MID("DiLuMaMeJeVeSa",2*WEEKDAY($AR$1+24)-1,2))</f>
        <v/>
      </c>
      <c r="AC7" s="57">
        <f>IF(26&gt;$AS$1,"",MID("DiLuMaMeJeVeSa",2*WEEKDAY($AR$1+25)-1,2))</f>
        <v/>
      </c>
      <c r="AD7" s="57">
        <f>IF(27&gt;$AS$1,"",MID("DiLuMaMeJeVeSa",2*WEEKDAY($AR$1+26)-1,2))</f>
        <v/>
      </c>
      <c r="AE7" s="57">
        <f>IF(28&gt;$AS$1,"",MID("DiLuMaMeJeVeSa",2*WEEKDAY($AR$1+27)-1,2))</f>
        <v/>
      </c>
      <c r="AF7" s="58">
        <f>IF(29&gt;$AS$1,"",MID("DiLuMaMeJeVeSa",2*WEEKDAY($AR$1+28)-1,2))</f>
        <v/>
      </c>
      <c r="AG7" s="58">
        <f>IF(30&gt;$AS$1,"",MID("DiLuMaMeJeVeSa",2*WEEKDAY($AR$1+29)-1,2))</f>
        <v/>
      </c>
      <c r="AH7" s="58">
        <f>IF(31&gt;$AS$1,"",MID("DiLuMaMeJeVeSa",2*WEEKDAY($AR$1+30)-1,2))</f>
        <v/>
      </c>
      <c r="AI7" s="1" t="n"/>
      <c r="AJ7" s="1" t="n"/>
      <c r="AN7" s="1" t="n"/>
      <c r="AO7" s="1" t="n"/>
      <c r="AP7" s="1" t="n"/>
      <c r="AQ7" s="1" t="n"/>
      <c r="AR7" s="1" t="n"/>
      <c r="AS7" s="1" t="n"/>
      <c r="AT7" s="1" t="n"/>
    </row>
    <row r="8" ht="14" customHeight="1">
      <c r="A8" s="1" t="n"/>
      <c r="B8" s="1" t="n"/>
      <c r="C8" s="1" t="n"/>
      <c r="D8" s="59">
        <f>IF(1&gt;$AS$1,"",1)</f>
        <v/>
      </c>
      <c r="E8" s="59">
        <f>IF(2&gt;$AS$1,"",2)</f>
        <v/>
      </c>
      <c r="F8" s="59">
        <f>IF(3&gt;$AS$1,"",3)</f>
        <v/>
      </c>
      <c r="G8" s="59">
        <f>IF(4&gt;$AS$1,"",4)</f>
        <v/>
      </c>
      <c r="H8" s="59">
        <f>IF(5&gt;$AS$1,"",5)</f>
        <v/>
      </c>
      <c r="I8" s="59">
        <f>IF(6&gt;$AS$1,"",6)</f>
        <v/>
      </c>
      <c r="J8" s="59">
        <f>IF(7&gt;$AS$1,"",7)</f>
        <v/>
      </c>
      <c r="K8" s="60">
        <f>IF(8&gt;$AS$1,"",8)</f>
        <v/>
      </c>
      <c r="L8" s="60">
        <f>IF(9&gt;$AS$1,"",9)</f>
        <v/>
      </c>
      <c r="M8" s="60">
        <f>IF(10&gt;$AS$1,"",10)</f>
        <v/>
      </c>
      <c r="N8" s="60">
        <f>IF(11&gt;$AS$1,"",11)</f>
        <v/>
      </c>
      <c r="O8" s="60">
        <f>IF(12&gt;$AS$1,"",12)</f>
        <v/>
      </c>
      <c r="P8" s="60">
        <f>IF(13&gt;$AS$1,"",13)</f>
        <v/>
      </c>
      <c r="Q8" s="60">
        <f>IF(14&gt;$AS$1,"",14)</f>
        <v/>
      </c>
      <c r="R8" s="61">
        <f>IF(15&gt;$AS$1,"",15)</f>
        <v/>
      </c>
      <c r="S8" s="61">
        <f>IF(16&gt;$AS$1,"",16)</f>
        <v/>
      </c>
      <c r="T8" s="61">
        <f>IF(17&gt;$AS$1,"",17)</f>
        <v/>
      </c>
      <c r="U8" s="61">
        <f>IF(18&gt;$AS$1,"",18)</f>
        <v/>
      </c>
      <c r="V8" s="61">
        <f>IF(19&gt;$AS$1,"",19)</f>
        <v/>
      </c>
      <c r="W8" s="61">
        <f>IF(20&gt;$AS$1,"",20)</f>
        <v/>
      </c>
      <c r="X8" s="61">
        <f>IF(21&gt;$AS$1,"",21)</f>
        <v/>
      </c>
      <c r="Y8" s="62">
        <f>IF(22&gt;$AS$1,"",22)</f>
        <v/>
      </c>
      <c r="Z8" s="62">
        <f>IF(23&gt;$AS$1,"",23)</f>
        <v/>
      </c>
      <c r="AA8" s="62">
        <f>IF(24&gt;$AS$1,"",24)</f>
        <v/>
      </c>
      <c r="AB8" s="62">
        <f>IF(25&gt;$AS$1,"",25)</f>
        <v/>
      </c>
      <c r="AC8" s="62">
        <f>IF(26&gt;$AS$1,"",26)</f>
        <v/>
      </c>
      <c r="AD8" s="62">
        <f>IF(27&gt;$AS$1,"",27)</f>
        <v/>
      </c>
      <c r="AE8" s="62">
        <f>IF(28&gt;$AS$1,"",28)</f>
        <v/>
      </c>
      <c r="AF8" s="63">
        <f>IF(29&gt;$AS$1,"",29)</f>
        <v/>
      </c>
      <c r="AG8" s="63">
        <f>IF(30&gt;$AS$1,"",30)</f>
        <v/>
      </c>
      <c r="AH8" s="63">
        <f>IF(31&gt;$AS$1,"",31)</f>
        <v/>
      </c>
      <c r="AI8" s="1" t="n"/>
      <c r="AJ8" s="1" t="n"/>
      <c r="AK8" s="64" t="inlineStr">
        <is>
          <t>Habitude</t>
        </is>
      </c>
      <c r="AL8" s="65" t="inlineStr">
        <is>
          <t>Régularité</t>
        </is>
      </c>
      <c r="AM8" s="65" t="inlineStr">
        <is>
          <t>%</t>
        </is>
      </c>
      <c r="AN8" s="1" t="n"/>
      <c r="AO8" s="1" t="n"/>
      <c r="AP8" s="1" t="n"/>
      <c r="AQ8" s="1" t="n"/>
      <c r="AR8" s="1" t="n"/>
      <c r="AS8" s="1" t="n"/>
      <c r="AT8" s="1" t="n"/>
    </row>
    <row r="9" ht="22" customHeight="1">
      <c r="A9" s="1" t="n"/>
      <c r="B9" s="1" t="n"/>
      <c r="C9" s="66" t="inlineStr">
        <is>
          <t>⏰ Réveil avant 7h</t>
        </is>
      </c>
      <c r="D9" s="67" t="inlineStr">
        <is>
          <t>x</t>
        </is>
      </c>
      <c r="E9" s="67" t="inlineStr">
        <is>
          <t>x</t>
        </is>
      </c>
      <c r="F9" s="67" t="inlineStr">
        <is>
          <t>x</t>
        </is>
      </c>
      <c r="G9" s="67" t="n"/>
      <c r="H9" s="67" t="inlineStr">
        <is>
          <t>x</t>
        </is>
      </c>
      <c r="I9" s="67" t="inlineStr">
        <is>
          <t>x</t>
        </is>
      </c>
      <c r="J9" s="67" t="n"/>
      <c r="K9" s="67" t="inlineStr">
        <is>
          <t>x</t>
        </is>
      </c>
      <c r="L9" s="67" t="inlineStr">
        <is>
          <t>x</t>
        </is>
      </c>
      <c r="M9" s="67" t="inlineStr">
        <is>
          <t>x</t>
        </is>
      </c>
      <c r="N9" s="67" t="inlineStr">
        <is>
          <t>x</t>
        </is>
      </c>
      <c r="O9" s="67" t="inlineStr">
        <is>
          <t>x</t>
        </is>
      </c>
      <c r="P9" s="67" t="inlineStr">
        <is>
          <t>x</t>
        </is>
      </c>
      <c r="Q9" s="67" t="inlineStr">
        <is>
          <t>x</t>
        </is>
      </c>
      <c r="R9" s="67" t="n"/>
      <c r="S9" s="67" t="inlineStr">
        <is>
          <t>x</t>
        </is>
      </c>
      <c r="T9" s="67" t="inlineStr">
        <is>
          <t>x</t>
        </is>
      </c>
      <c r="U9" s="67" t="inlineStr">
        <is>
          <t>x</t>
        </is>
      </c>
      <c r="V9" s="67" t="inlineStr">
        <is>
          <t>x</t>
        </is>
      </c>
      <c r="W9" s="67" t="n"/>
      <c r="X9" s="67" t="inlineStr">
        <is>
          <t>x</t>
        </is>
      </c>
      <c r="Y9" s="67" t="n"/>
      <c r="Z9" s="67" t="inlineStr">
        <is>
          <t>x</t>
        </is>
      </c>
      <c r="AA9" s="67" t="n"/>
      <c r="AB9" s="67" t="inlineStr">
        <is>
          <t>x</t>
        </is>
      </c>
      <c r="AC9" s="67" t="inlineStr">
        <is>
          <t>x</t>
        </is>
      </c>
      <c r="AD9" s="67" t="inlineStr">
        <is>
          <t>x</t>
        </is>
      </c>
      <c r="AE9" s="67" t="n"/>
      <c r="AF9" s="67" t="inlineStr">
        <is>
          <t>x</t>
        </is>
      </c>
      <c r="AG9" s="67" t="inlineStr">
        <is>
          <t>x</t>
        </is>
      </c>
      <c r="AH9" s="67" t="inlineStr">
        <is>
          <t>x</t>
        </is>
      </c>
      <c r="AI9" s="1" t="n"/>
      <c r="AJ9" s="1" t="n"/>
      <c r="AK9" s="68">
        <f>C9</f>
        <v/>
      </c>
      <c r="AL9" s="69">
        <f>IF(C9="","",REPT("█",ROUND(MAX(0,MIN(1,AM9))*15,0)))</f>
        <v/>
      </c>
      <c r="AM9" s="70">
        <f>IF(C9="","",IF($AT$1=0,0,MIN(1,AS9/$AT$1)))</f>
        <v/>
      </c>
      <c r="AN9" s="1" t="n"/>
      <c r="AO9" s="1" t="n"/>
      <c r="AP9" s="1" t="n"/>
      <c r="AQ9" s="1" t="n"/>
      <c r="AR9" s="1" t="n"/>
      <c r="AS9" s="34">
        <f>IF(C9="","",(COUNTA(D9:AH9)-COUNTIF(D9:AH9,FALSE)))</f>
        <v/>
      </c>
      <c r="AT9" s="1" t="n"/>
    </row>
    <row r="10" ht="22" customHeight="1">
      <c r="A10" s="1" t="n"/>
      <c r="B10" s="1" t="n"/>
      <c r="C10" s="66" t="inlineStr">
        <is>
          <t>💪 Sport 30 min</t>
        </is>
      </c>
      <c r="D10" s="67" t="inlineStr">
        <is>
          <t>x</t>
        </is>
      </c>
      <c r="E10" s="67" t="inlineStr">
        <is>
          <t>x</t>
        </is>
      </c>
      <c r="F10" s="67" t="n"/>
      <c r="G10" s="67" t="inlineStr">
        <is>
          <t>x</t>
        </is>
      </c>
      <c r="H10" s="67" t="n"/>
      <c r="I10" s="67" t="n"/>
      <c r="J10" s="67" t="inlineStr">
        <is>
          <t>x</t>
        </is>
      </c>
      <c r="K10" s="67" t="inlineStr">
        <is>
          <t>x</t>
        </is>
      </c>
      <c r="L10" s="67" t="inlineStr">
        <is>
          <t>x</t>
        </is>
      </c>
      <c r="M10" s="67" t="inlineStr">
        <is>
          <t>x</t>
        </is>
      </c>
      <c r="N10" s="67" t="inlineStr">
        <is>
          <t>x</t>
        </is>
      </c>
      <c r="O10" s="67" t="n"/>
      <c r="P10" s="67" t="inlineStr">
        <is>
          <t>x</t>
        </is>
      </c>
      <c r="Q10" s="67" t="n"/>
      <c r="R10" s="67" t="inlineStr">
        <is>
          <t>x</t>
        </is>
      </c>
      <c r="S10" s="67" t="n"/>
      <c r="T10" s="67" t="n"/>
      <c r="U10" s="67" t="inlineStr">
        <is>
          <t>x</t>
        </is>
      </c>
      <c r="V10" s="67" t="inlineStr">
        <is>
          <t>x</t>
        </is>
      </c>
      <c r="W10" s="67" t="inlineStr">
        <is>
          <t>x</t>
        </is>
      </c>
      <c r="X10" s="67" t="inlineStr">
        <is>
          <t>x</t>
        </is>
      </c>
      <c r="Y10" s="67" t="inlineStr">
        <is>
          <t>x</t>
        </is>
      </c>
      <c r="Z10" s="67" t="inlineStr">
        <is>
          <t>x</t>
        </is>
      </c>
      <c r="AA10" s="67" t="inlineStr">
        <is>
          <t>x</t>
        </is>
      </c>
      <c r="AB10" s="67" t="n"/>
      <c r="AC10" s="67" t="inlineStr">
        <is>
          <t>x</t>
        </is>
      </c>
      <c r="AD10" s="67" t="inlineStr">
        <is>
          <t>x</t>
        </is>
      </c>
      <c r="AE10" s="67" t="n"/>
      <c r="AF10" s="67" t="inlineStr">
        <is>
          <t>x</t>
        </is>
      </c>
      <c r="AG10" s="67" t="n"/>
      <c r="AH10" s="67" t="inlineStr">
        <is>
          <t>x</t>
        </is>
      </c>
      <c r="AI10" s="1" t="n"/>
      <c r="AJ10" s="1" t="n"/>
      <c r="AK10" s="68">
        <f>C10</f>
        <v/>
      </c>
      <c r="AL10" s="69">
        <f>IF(C10="","",REPT("█",ROUND(MAX(0,MIN(1,AM10))*15,0)))</f>
        <v/>
      </c>
      <c r="AM10" s="70">
        <f>IF(C10="","",IF($AT$1=0,0,MIN(1,AS10/$AT$1)))</f>
        <v/>
      </c>
      <c r="AN10" s="1" t="n"/>
      <c r="AO10" s="1" t="n"/>
      <c r="AP10" s="1" t="n"/>
      <c r="AQ10" s="1" t="n"/>
      <c r="AR10" s="1" t="n"/>
      <c r="AS10" s="34">
        <f>IF(C10="","",(COUNTA(D10:AH10)-COUNTIF(D10:AH10,FALSE)))</f>
        <v/>
      </c>
      <c r="AT10" s="1" t="n"/>
    </row>
    <row r="11" ht="22" customHeight="1">
      <c r="A11" s="1" t="n"/>
      <c r="B11" s="1" t="n"/>
      <c r="C11" s="66" t="inlineStr">
        <is>
          <t>📖 Lecture 15 min</t>
        </is>
      </c>
      <c r="D11" s="67" t="inlineStr">
        <is>
          <t>x</t>
        </is>
      </c>
      <c r="E11" s="67" t="n"/>
      <c r="F11" s="67" t="inlineStr">
        <is>
          <t>x</t>
        </is>
      </c>
      <c r="G11" s="67" t="inlineStr">
        <is>
          <t>x</t>
        </is>
      </c>
      <c r="H11" s="67" t="inlineStr">
        <is>
          <t>x</t>
        </is>
      </c>
      <c r="I11" s="67" t="inlineStr">
        <is>
          <t>x</t>
        </is>
      </c>
      <c r="J11" s="67" t="inlineStr">
        <is>
          <t>x</t>
        </is>
      </c>
      <c r="K11" s="67" t="n"/>
      <c r="L11" s="67" t="n"/>
      <c r="M11" s="67" t="inlineStr">
        <is>
          <t>x</t>
        </is>
      </c>
      <c r="N11" s="67" t="n"/>
      <c r="O11" s="67" t="n"/>
      <c r="P11" s="67" t="inlineStr">
        <is>
          <t>x</t>
        </is>
      </c>
      <c r="Q11" s="67" t="inlineStr">
        <is>
          <t>x</t>
        </is>
      </c>
      <c r="R11" s="67" t="inlineStr">
        <is>
          <t>x</t>
        </is>
      </c>
      <c r="S11" s="67" t="inlineStr">
        <is>
          <t>x</t>
        </is>
      </c>
      <c r="T11" s="67" t="n"/>
      <c r="U11" s="67" t="inlineStr">
        <is>
          <t>x</t>
        </is>
      </c>
      <c r="V11" s="67" t="n"/>
      <c r="W11" s="67" t="inlineStr">
        <is>
          <t>x</t>
        </is>
      </c>
      <c r="X11" s="67" t="inlineStr">
        <is>
          <t>x</t>
        </is>
      </c>
      <c r="Y11" s="67" t="n"/>
      <c r="Z11" s="67" t="inlineStr">
        <is>
          <t>x</t>
        </is>
      </c>
      <c r="AA11" s="67" t="inlineStr">
        <is>
          <t>x</t>
        </is>
      </c>
      <c r="AB11" s="67" t="inlineStr">
        <is>
          <t>x</t>
        </is>
      </c>
      <c r="AC11" s="67" t="n"/>
      <c r="AD11" s="67" t="inlineStr">
        <is>
          <t>x</t>
        </is>
      </c>
      <c r="AE11" s="67" t="inlineStr">
        <is>
          <t>x</t>
        </is>
      </c>
      <c r="AF11" s="67" t="n"/>
      <c r="AG11" s="67" t="inlineStr">
        <is>
          <t>x</t>
        </is>
      </c>
      <c r="AH11" s="67" t="inlineStr">
        <is>
          <t>x</t>
        </is>
      </c>
      <c r="AI11" s="1" t="n"/>
      <c r="AJ11" s="1" t="n"/>
      <c r="AK11" s="68">
        <f>C11</f>
        <v/>
      </c>
      <c r="AL11" s="69">
        <f>IF(C11="","",REPT("█",ROUND(MAX(0,MIN(1,AM11))*15,0)))</f>
        <v/>
      </c>
      <c r="AM11" s="70">
        <f>IF(C11="","",IF($AT$1=0,0,MIN(1,AS11/$AT$1)))</f>
        <v/>
      </c>
      <c r="AN11" s="1" t="n"/>
      <c r="AO11" s="1" t="n"/>
      <c r="AP11" s="1" t="n"/>
      <c r="AQ11" s="1" t="n"/>
      <c r="AR11" s="1" t="n"/>
      <c r="AS11" s="34">
        <f>IF(C11="","",(COUNTA(D11:AH11)-COUNTIF(D11:AH11,FALSE)))</f>
        <v/>
      </c>
      <c r="AT11" s="1" t="n"/>
    </row>
    <row r="12" ht="22" customHeight="1">
      <c r="A12" s="1" t="n"/>
      <c r="B12" s="1" t="n"/>
      <c r="C12" s="66" t="inlineStr">
        <is>
          <t>🗓️ Planifier ma journée</t>
        </is>
      </c>
      <c r="D12" s="67" t="inlineStr">
        <is>
          <t>x</t>
        </is>
      </c>
      <c r="E12" s="67" t="inlineStr">
        <is>
          <t>x</t>
        </is>
      </c>
      <c r="F12" s="67" t="inlineStr">
        <is>
          <t>x</t>
        </is>
      </c>
      <c r="G12" s="67" t="inlineStr">
        <is>
          <t>x</t>
        </is>
      </c>
      <c r="H12" s="67" t="inlineStr">
        <is>
          <t>x</t>
        </is>
      </c>
      <c r="I12" s="67" t="inlineStr">
        <is>
          <t>x</t>
        </is>
      </c>
      <c r="J12" s="67" t="inlineStr">
        <is>
          <t>x</t>
        </is>
      </c>
      <c r="K12" s="67" t="inlineStr">
        <is>
          <t>x</t>
        </is>
      </c>
      <c r="L12" s="67" t="inlineStr">
        <is>
          <t>x</t>
        </is>
      </c>
      <c r="M12" s="67" t="n"/>
      <c r="N12" s="67" t="inlineStr">
        <is>
          <t>x</t>
        </is>
      </c>
      <c r="O12" s="67" t="inlineStr">
        <is>
          <t>x</t>
        </is>
      </c>
      <c r="P12" s="67" t="inlineStr">
        <is>
          <t>x</t>
        </is>
      </c>
      <c r="Q12" s="67" t="inlineStr">
        <is>
          <t>x</t>
        </is>
      </c>
      <c r="R12" s="67" t="inlineStr">
        <is>
          <t>x</t>
        </is>
      </c>
      <c r="S12" s="67" t="inlineStr">
        <is>
          <t>x</t>
        </is>
      </c>
      <c r="T12" s="67" t="n"/>
      <c r="U12" s="67" t="inlineStr">
        <is>
          <t>x</t>
        </is>
      </c>
      <c r="V12" s="67" t="inlineStr">
        <is>
          <t>x</t>
        </is>
      </c>
      <c r="W12" s="67" t="n"/>
      <c r="X12" s="67" t="inlineStr">
        <is>
          <t>x</t>
        </is>
      </c>
      <c r="Y12" s="67" t="inlineStr">
        <is>
          <t>x</t>
        </is>
      </c>
      <c r="Z12" s="67" t="inlineStr">
        <is>
          <t>x</t>
        </is>
      </c>
      <c r="AA12" s="67" t="n"/>
      <c r="AB12" s="67" t="inlineStr">
        <is>
          <t>x</t>
        </is>
      </c>
      <c r="AC12" s="67" t="inlineStr">
        <is>
          <t>x</t>
        </is>
      </c>
      <c r="AD12" s="67" t="n"/>
      <c r="AE12" s="67" t="inlineStr">
        <is>
          <t>x</t>
        </is>
      </c>
      <c r="AF12" s="67" t="n"/>
      <c r="AG12" s="67" t="n"/>
      <c r="AH12" s="67" t="inlineStr">
        <is>
          <t>x</t>
        </is>
      </c>
      <c r="AI12" s="1" t="n"/>
      <c r="AJ12" s="1" t="n"/>
      <c r="AK12" s="68">
        <f>C12</f>
        <v/>
      </c>
      <c r="AL12" s="69">
        <f>IF(C12="","",REPT("█",ROUND(MAX(0,MIN(1,AM12))*15,0)))</f>
        <v/>
      </c>
      <c r="AM12" s="70">
        <f>IF(C12="","",IF($AT$1=0,0,MIN(1,AS12/$AT$1)))</f>
        <v/>
      </c>
      <c r="AN12" s="1" t="n"/>
      <c r="AO12" s="1" t="n"/>
      <c r="AP12" s="1" t="n"/>
      <c r="AQ12" s="1" t="n"/>
      <c r="AR12" s="1" t="n"/>
      <c r="AS12" s="34">
        <f>IF(C12="","",(COUNTA(D12:AH12)-COUNTIF(D12:AH12,FALSE)))</f>
        <v/>
      </c>
      <c r="AT12" s="1" t="n"/>
    </row>
    <row r="13" ht="22" customHeight="1">
      <c r="A13" s="1" t="n"/>
      <c r="B13" s="1" t="n"/>
      <c r="C13" s="66" t="inlineStr">
        <is>
          <t>💰 Suivi du budget</t>
        </is>
      </c>
      <c r="D13" s="67" t="inlineStr">
        <is>
          <t>x</t>
        </is>
      </c>
      <c r="E13" s="67" t="inlineStr">
        <is>
          <t>x</t>
        </is>
      </c>
      <c r="F13" s="67" t="inlineStr">
        <is>
          <t>x</t>
        </is>
      </c>
      <c r="G13" s="67" t="inlineStr">
        <is>
          <t>x</t>
        </is>
      </c>
      <c r="H13" s="67" t="n"/>
      <c r="I13" s="67" t="n"/>
      <c r="J13" s="67" t="inlineStr">
        <is>
          <t>x</t>
        </is>
      </c>
      <c r="K13" s="67" t="inlineStr">
        <is>
          <t>x</t>
        </is>
      </c>
      <c r="L13" s="67" t="inlineStr">
        <is>
          <t>x</t>
        </is>
      </c>
      <c r="M13" s="67" t="inlineStr">
        <is>
          <t>x</t>
        </is>
      </c>
      <c r="N13" s="67" t="inlineStr">
        <is>
          <t>x</t>
        </is>
      </c>
      <c r="O13" s="67" t="inlineStr">
        <is>
          <t>x</t>
        </is>
      </c>
      <c r="P13" s="67" t="n"/>
      <c r="Q13" s="67" t="inlineStr">
        <is>
          <t>x</t>
        </is>
      </c>
      <c r="R13" s="67" t="inlineStr">
        <is>
          <t>x</t>
        </is>
      </c>
      <c r="S13" s="67" t="n"/>
      <c r="T13" s="67" t="n"/>
      <c r="U13" s="67" t="inlineStr">
        <is>
          <t>x</t>
        </is>
      </c>
      <c r="V13" s="67" t="n"/>
      <c r="W13" s="67" t="inlineStr">
        <is>
          <t>x</t>
        </is>
      </c>
      <c r="X13" s="67" t="n"/>
      <c r="Y13" s="67" t="n"/>
      <c r="Z13" s="67" t="n"/>
      <c r="AA13" s="67" t="inlineStr">
        <is>
          <t>x</t>
        </is>
      </c>
      <c r="AB13" s="67" t="inlineStr">
        <is>
          <t>x</t>
        </is>
      </c>
      <c r="AC13" s="67" t="inlineStr">
        <is>
          <t>x</t>
        </is>
      </c>
      <c r="AD13" s="67" t="inlineStr">
        <is>
          <t>x</t>
        </is>
      </c>
      <c r="AE13" s="67" t="inlineStr">
        <is>
          <t>x</t>
        </is>
      </c>
      <c r="AF13" s="67" t="n"/>
      <c r="AG13" s="67" t="inlineStr">
        <is>
          <t>x</t>
        </is>
      </c>
      <c r="AH13" s="67" t="n"/>
      <c r="AI13" s="1" t="n"/>
      <c r="AJ13" s="1" t="n"/>
      <c r="AK13" s="68">
        <f>C13</f>
        <v/>
      </c>
      <c r="AL13" s="69">
        <f>IF(C13="","",REPT("█",ROUND(MAX(0,MIN(1,AM13))*15,0)))</f>
        <v/>
      </c>
      <c r="AM13" s="70">
        <f>IF(C13="","",IF($AT$1=0,0,MIN(1,AS13/$AT$1)))</f>
        <v/>
      </c>
      <c r="AN13" s="1" t="n"/>
      <c r="AO13" s="1" t="n"/>
      <c r="AP13" s="1" t="n"/>
      <c r="AQ13" s="1" t="n"/>
      <c r="AR13" s="1" t="n"/>
      <c r="AS13" s="34">
        <f>IF(C13="","",(COUNTA(D13:AH13)-COUNTIF(D13:AH13,FALSE)))</f>
        <v/>
      </c>
      <c r="AT13" s="1" t="n"/>
    </row>
    <row r="14" ht="22" customHeight="1">
      <c r="A14" s="1" t="n"/>
      <c r="B14" s="1" t="n"/>
      <c r="C14" s="66" t="inlineStr">
        <is>
          <t>🎯 Travail profond 1h</t>
        </is>
      </c>
      <c r="D14" s="67" t="inlineStr">
        <is>
          <t>x</t>
        </is>
      </c>
      <c r="E14" s="67" t="inlineStr">
        <is>
          <t>x</t>
        </is>
      </c>
      <c r="F14" s="67" t="inlineStr">
        <is>
          <t>x</t>
        </is>
      </c>
      <c r="G14" s="67" t="inlineStr">
        <is>
          <t>x</t>
        </is>
      </c>
      <c r="H14" s="67" t="inlineStr">
        <is>
          <t>x</t>
        </is>
      </c>
      <c r="I14" s="67" t="inlineStr">
        <is>
          <t>x</t>
        </is>
      </c>
      <c r="J14" s="67" t="inlineStr">
        <is>
          <t>x</t>
        </is>
      </c>
      <c r="K14" s="67" t="inlineStr">
        <is>
          <t>x</t>
        </is>
      </c>
      <c r="L14" s="67" t="n"/>
      <c r="M14" s="67" t="inlineStr">
        <is>
          <t>x</t>
        </is>
      </c>
      <c r="N14" s="67" t="n"/>
      <c r="O14" s="67" t="inlineStr">
        <is>
          <t>x</t>
        </is>
      </c>
      <c r="P14" s="67" t="n"/>
      <c r="Q14" s="67" t="n"/>
      <c r="R14" s="67" t="inlineStr">
        <is>
          <t>x</t>
        </is>
      </c>
      <c r="S14" s="67" t="inlineStr">
        <is>
          <t>x</t>
        </is>
      </c>
      <c r="T14" s="67" t="inlineStr">
        <is>
          <t>x</t>
        </is>
      </c>
      <c r="U14" s="67" t="n"/>
      <c r="V14" s="67" t="inlineStr">
        <is>
          <t>x</t>
        </is>
      </c>
      <c r="W14" s="67" t="inlineStr">
        <is>
          <t>x</t>
        </is>
      </c>
      <c r="X14" s="67" t="inlineStr">
        <is>
          <t>x</t>
        </is>
      </c>
      <c r="Y14" s="67" t="inlineStr">
        <is>
          <t>x</t>
        </is>
      </c>
      <c r="Z14" s="67" t="n"/>
      <c r="AA14" s="67" t="n"/>
      <c r="AB14" s="67" t="inlineStr">
        <is>
          <t>x</t>
        </is>
      </c>
      <c r="AC14" s="67" t="n"/>
      <c r="AD14" s="67" t="inlineStr">
        <is>
          <t>x</t>
        </is>
      </c>
      <c r="AE14" s="67" t="inlineStr">
        <is>
          <t>x</t>
        </is>
      </c>
      <c r="AF14" s="67" t="inlineStr">
        <is>
          <t>x</t>
        </is>
      </c>
      <c r="AG14" s="67" t="inlineStr">
        <is>
          <t>x</t>
        </is>
      </c>
      <c r="AH14" s="67" t="inlineStr">
        <is>
          <t>x</t>
        </is>
      </c>
      <c r="AI14" s="1" t="n"/>
      <c r="AJ14" s="1" t="n"/>
      <c r="AK14" s="68">
        <f>C14</f>
        <v/>
      </c>
      <c r="AL14" s="69">
        <f>IF(C14="","",REPT("█",ROUND(MAX(0,MIN(1,AM14))*15,0)))</f>
        <v/>
      </c>
      <c r="AM14" s="70">
        <f>IF(C14="","",IF($AT$1=0,0,MIN(1,AS14/$AT$1)))</f>
        <v/>
      </c>
      <c r="AN14" s="1" t="n"/>
      <c r="AO14" s="1" t="n"/>
      <c r="AP14" s="1" t="n"/>
      <c r="AQ14" s="1" t="n"/>
      <c r="AR14" s="1" t="n"/>
      <c r="AS14" s="34">
        <f>IF(C14="","",(COUNTA(D14:AH14)-COUNTIF(D14:AH14,FALSE)))</f>
        <v/>
      </c>
      <c r="AT14" s="1" t="n"/>
    </row>
    <row r="15" ht="22" customHeight="1">
      <c r="A15" s="1" t="n"/>
      <c r="B15" s="1" t="n"/>
      <c r="C15" s="66" t="inlineStr">
        <is>
          <t>🚫 Sans alcool</t>
        </is>
      </c>
      <c r="D15" s="67" t="inlineStr">
        <is>
          <t>x</t>
        </is>
      </c>
      <c r="E15" s="67" t="n"/>
      <c r="F15" s="67" t="inlineStr">
        <is>
          <t>x</t>
        </is>
      </c>
      <c r="G15" s="67" t="n"/>
      <c r="H15" s="67" t="inlineStr">
        <is>
          <t>x</t>
        </is>
      </c>
      <c r="I15" s="67" t="inlineStr">
        <is>
          <t>x</t>
        </is>
      </c>
      <c r="J15" s="67" t="n"/>
      <c r="K15" s="67" t="inlineStr">
        <is>
          <t>x</t>
        </is>
      </c>
      <c r="L15" s="67" t="inlineStr">
        <is>
          <t>x</t>
        </is>
      </c>
      <c r="M15" s="67" t="inlineStr">
        <is>
          <t>x</t>
        </is>
      </c>
      <c r="N15" s="67" t="inlineStr">
        <is>
          <t>x</t>
        </is>
      </c>
      <c r="O15" s="67" t="inlineStr">
        <is>
          <t>x</t>
        </is>
      </c>
      <c r="P15" s="67" t="inlineStr">
        <is>
          <t>x</t>
        </is>
      </c>
      <c r="Q15" s="67" t="inlineStr">
        <is>
          <t>x</t>
        </is>
      </c>
      <c r="R15" s="67" t="inlineStr">
        <is>
          <t>x</t>
        </is>
      </c>
      <c r="S15" s="67" t="inlineStr">
        <is>
          <t>x</t>
        </is>
      </c>
      <c r="T15" s="67" t="inlineStr">
        <is>
          <t>x</t>
        </is>
      </c>
      <c r="U15" s="67" t="inlineStr">
        <is>
          <t>x</t>
        </is>
      </c>
      <c r="V15" s="67" t="inlineStr">
        <is>
          <t>x</t>
        </is>
      </c>
      <c r="W15" s="67" t="inlineStr">
        <is>
          <t>x</t>
        </is>
      </c>
      <c r="X15" s="67" t="inlineStr">
        <is>
          <t>x</t>
        </is>
      </c>
      <c r="Y15" s="67" t="n"/>
      <c r="Z15" s="67" t="inlineStr">
        <is>
          <t>x</t>
        </is>
      </c>
      <c r="AA15" s="67" t="n"/>
      <c r="AB15" s="67" t="inlineStr">
        <is>
          <t>x</t>
        </is>
      </c>
      <c r="AC15" s="67" t="n"/>
      <c r="AD15" s="67" t="inlineStr">
        <is>
          <t>x</t>
        </is>
      </c>
      <c r="AE15" s="67" t="n"/>
      <c r="AF15" s="67" t="n"/>
      <c r="AG15" s="67" t="n"/>
      <c r="AH15" s="67" t="inlineStr">
        <is>
          <t>x</t>
        </is>
      </c>
      <c r="AI15" s="1" t="n"/>
      <c r="AJ15" s="1" t="n"/>
      <c r="AK15" s="68">
        <f>C15</f>
        <v/>
      </c>
      <c r="AL15" s="69">
        <f>IF(C15="","",REPT("█",ROUND(MAX(0,MIN(1,AM15))*15,0)))</f>
        <v/>
      </c>
      <c r="AM15" s="70">
        <f>IF(C15="","",IF($AT$1=0,0,MIN(1,AS15/$AT$1)))</f>
        <v/>
      </c>
      <c r="AN15" s="1" t="n"/>
      <c r="AO15" s="1" t="n"/>
      <c r="AP15" s="1" t="n"/>
      <c r="AQ15" s="1" t="n"/>
      <c r="AR15" s="1" t="n"/>
      <c r="AS15" s="34">
        <f>IF(C15="","",(COUNTA(D15:AH15)-COUNTIF(D15:AH15,FALSE)))</f>
        <v/>
      </c>
      <c r="AT15" s="1" t="n"/>
    </row>
    <row r="16" ht="22" customHeight="1">
      <c r="A16" s="1" t="n"/>
      <c r="B16" s="1" t="n"/>
      <c r="C16" s="66" t="inlineStr">
        <is>
          <t>📵 Pas de réseaux le matin</t>
        </is>
      </c>
      <c r="D16" s="67" t="inlineStr">
        <is>
          <t>x</t>
        </is>
      </c>
      <c r="E16" s="67" t="inlineStr">
        <is>
          <t>x</t>
        </is>
      </c>
      <c r="F16" s="67" t="n"/>
      <c r="G16" s="67" t="inlineStr">
        <is>
          <t>x</t>
        </is>
      </c>
      <c r="H16" s="67" t="inlineStr">
        <is>
          <t>x</t>
        </is>
      </c>
      <c r="I16" s="67" t="inlineStr">
        <is>
          <t>x</t>
        </is>
      </c>
      <c r="J16" s="67" t="inlineStr">
        <is>
          <t>x</t>
        </is>
      </c>
      <c r="K16" s="67" t="n"/>
      <c r="L16" s="67" t="n"/>
      <c r="M16" s="67" t="inlineStr">
        <is>
          <t>x</t>
        </is>
      </c>
      <c r="N16" s="67" t="n"/>
      <c r="O16" s="67" t="inlineStr">
        <is>
          <t>x</t>
        </is>
      </c>
      <c r="P16" s="67" t="n"/>
      <c r="Q16" s="67" t="inlineStr">
        <is>
          <t>x</t>
        </is>
      </c>
      <c r="R16" s="67" t="n"/>
      <c r="S16" s="67" t="inlineStr">
        <is>
          <t>x</t>
        </is>
      </c>
      <c r="T16" s="67" t="inlineStr">
        <is>
          <t>x</t>
        </is>
      </c>
      <c r="U16" s="67" t="n"/>
      <c r="V16" s="67" t="inlineStr">
        <is>
          <t>x</t>
        </is>
      </c>
      <c r="W16" s="67" t="inlineStr">
        <is>
          <t>x</t>
        </is>
      </c>
      <c r="X16" s="67" t="n"/>
      <c r="Y16" s="67" t="inlineStr">
        <is>
          <t>x</t>
        </is>
      </c>
      <c r="Z16" s="67" t="inlineStr">
        <is>
          <t>x</t>
        </is>
      </c>
      <c r="AA16" s="67" t="n"/>
      <c r="AB16" s="67" t="inlineStr">
        <is>
          <t>x</t>
        </is>
      </c>
      <c r="AC16" s="67" t="inlineStr">
        <is>
          <t>x</t>
        </is>
      </c>
      <c r="AD16" s="67" t="n"/>
      <c r="AE16" s="67" t="n"/>
      <c r="AF16" s="67" t="inlineStr">
        <is>
          <t>x</t>
        </is>
      </c>
      <c r="AG16" s="67" t="inlineStr">
        <is>
          <t>x</t>
        </is>
      </c>
      <c r="AH16" s="67" t="inlineStr">
        <is>
          <t>x</t>
        </is>
      </c>
      <c r="AI16" s="1" t="n"/>
      <c r="AJ16" s="1" t="n"/>
      <c r="AK16" s="68">
        <f>C16</f>
        <v/>
      </c>
      <c r="AL16" s="69">
        <f>IF(C16="","",REPT("█",ROUND(MAX(0,MIN(1,AM16))*15,0)))</f>
        <v/>
      </c>
      <c r="AM16" s="70">
        <f>IF(C16="","",IF($AT$1=0,0,MIN(1,AS16/$AT$1)))</f>
        <v/>
      </c>
      <c r="AN16" s="1" t="n"/>
      <c r="AO16" s="1" t="n"/>
      <c r="AP16" s="1" t="n"/>
      <c r="AQ16" s="1" t="n"/>
      <c r="AR16" s="1" t="n"/>
      <c r="AS16" s="34">
        <f>IF(C16="","",(COUNTA(D16:AH16)-COUNTIF(D16:AH16,FALSE)))</f>
        <v/>
      </c>
      <c r="AT16" s="1" t="n"/>
    </row>
    <row r="17" ht="22" customHeight="1">
      <c r="A17" s="1" t="n"/>
      <c r="B17" s="1" t="n"/>
      <c r="C17" s="66" t="inlineStr">
        <is>
          <t>✍️ Journal du soir</t>
        </is>
      </c>
      <c r="D17" s="67" t="inlineStr">
        <is>
          <t>x</t>
        </is>
      </c>
      <c r="E17" s="67" t="n"/>
      <c r="F17" s="67" t="n"/>
      <c r="G17" s="67" t="n"/>
      <c r="H17" s="67" t="n"/>
      <c r="I17" s="67" t="n"/>
      <c r="J17" s="67" t="n"/>
      <c r="K17" s="67" t="n"/>
      <c r="L17" s="67" t="n"/>
      <c r="M17" s="67" t="inlineStr">
        <is>
          <t>x</t>
        </is>
      </c>
      <c r="N17" s="67" t="inlineStr">
        <is>
          <t>x</t>
        </is>
      </c>
      <c r="O17" s="67" t="inlineStr">
        <is>
          <t>x</t>
        </is>
      </c>
      <c r="P17" s="67" t="inlineStr">
        <is>
          <t>x</t>
        </is>
      </c>
      <c r="Q17" s="67" t="inlineStr">
        <is>
          <t>x</t>
        </is>
      </c>
      <c r="R17" s="67" t="inlineStr">
        <is>
          <t>x</t>
        </is>
      </c>
      <c r="S17" s="67" t="n"/>
      <c r="T17" s="67" t="inlineStr">
        <is>
          <t>x</t>
        </is>
      </c>
      <c r="U17" s="67" t="inlineStr">
        <is>
          <t>x</t>
        </is>
      </c>
      <c r="V17" s="67" t="inlineStr">
        <is>
          <t>x</t>
        </is>
      </c>
      <c r="W17" s="67" t="inlineStr">
        <is>
          <t>x</t>
        </is>
      </c>
      <c r="X17" s="67" t="inlineStr">
        <is>
          <t>x</t>
        </is>
      </c>
      <c r="Y17" s="67" t="inlineStr">
        <is>
          <t>x</t>
        </is>
      </c>
      <c r="Z17" s="67" t="inlineStr">
        <is>
          <t>x</t>
        </is>
      </c>
      <c r="AA17" s="67" t="inlineStr">
        <is>
          <t>x</t>
        </is>
      </c>
      <c r="AB17" s="67" t="inlineStr">
        <is>
          <t>x</t>
        </is>
      </c>
      <c r="AC17" s="67" t="inlineStr">
        <is>
          <t>x</t>
        </is>
      </c>
      <c r="AD17" s="67" t="inlineStr">
        <is>
          <t>x</t>
        </is>
      </c>
      <c r="AE17" s="67" t="inlineStr">
        <is>
          <t>x</t>
        </is>
      </c>
      <c r="AF17" s="67" t="inlineStr">
        <is>
          <t>x</t>
        </is>
      </c>
      <c r="AG17" s="67" t="n"/>
      <c r="AH17" s="67" t="n"/>
      <c r="AI17" s="1" t="n"/>
      <c r="AJ17" s="1" t="n"/>
      <c r="AK17" s="68">
        <f>C17</f>
        <v/>
      </c>
      <c r="AL17" s="69">
        <f>IF(C17="","",REPT("█",ROUND(MAX(0,MIN(1,AM17))*15,0)))</f>
        <v/>
      </c>
      <c r="AM17" s="70">
        <f>IF(C17="","",IF($AT$1=0,0,MIN(1,AS17/$AT$1)))</f>
        <v/>
      </c>
      <c r="AN17" s="1" t="n"/>
      <c r="AO17" s="1" t="n"/>
      <c r="AP17" s="1" t="n"/>
      <c r="AQ17" s="1" t="n"/>
      <c r="AR17" s="1" t="n"/>
      <c r="AS17" s="34">
        <f>IF(C17="","",(COUNTA(D17:AH17)-COUNTIF(D17:AH17,FALSE)))</f>
        <v/>
      </c>
      <c r="AT17" s="1" t="n"/>
    </row>
    <row r="18" ht="22" customHeight="1">
      <c r="A18" s="1" t="n"/>
      <c r="B18" s="1" t="n"/>
      <c r="C18" s="66" t="inlineStr">
        <is>
          <t>🚿 Douche froide</t>
        </is>
      </c>
      <c r="D18" s="67" t="inlineStr">
        <is>
          <t>x</t>
        </is>
      </c>
      <c r="E18" s="67" t="n"/>
      <c r="F18" s="67" t="inlineStr">
        <is>
          <t>x</t>
        </is>
      </c>
      <c r="G18" s="67" t="n"/>
      <c r="H18" s="67" t="n"/>
      <c r="I18" s="67" t="n"/>
      <c r="J18" s="67" t="n"/>
      <c r="K18" s="67" t="n"/>
      <c r="L18" s="67" t="inlineStr">
        <is>
          <t>x</t>
        </is>
      </c>
      <c r="M18" s="67" t="n"/>
      <c r="N18" s="67" t="inlineStr">
        <is>
          <t>x</t>
        </is>
      </c>
      <c r="O18" s="67" t="inlineStr">
        <is>
          <t>x</t>
        </is>
      </c>
      <c r="P18" s="67" t="n"/>
      <c r="Q18" s="67" t="n"/>
      <c r="R18" s="67" t="n"/>
      <c r="S18" s="67" t="inlineStr">
        <is>
          <t>x</t>
        </is>
      </c>
      <c r="T18" s="67" t="n"/>
      <c r="U18" s="67" t="n"/>
      <c r="V18" s="67" t="inlineStr">
        <is>
          <t>x</t>
        </is>
      </c>
      <c r="W18" s="67" t="n"/>
      <c r="X18" s="67" t="inlineStr">
        <is>
          <t>x</t>
        </is>
      </c>
      <c r="Y18" s="67" t="n"/>
      <c r="Z18" s="67" t="inlineStr">
        <is>
          <t>x</t>
        </is>
      </c>
      <c r="AA18" s="67" t="inlineStr">
        <is>
          <t>x</t>
        </is>
      </c>
      <c r="AB18" s="67" t="n"/>
      <c r="AC18" s="67" t="inlineStr">
        <is>
          <t>x</t>
        </is>
      </c>
      <c r="AD18" s="67" t="inlineStr">
        <is>
          <t>x</t>
        </is>
      </c>
      <c r="AE18" s="67" t="inlineStr">
        <is>
          <t>x</t>
        </is>
      </c>
      <c r="AF18" s="67" t="inlineStr">
        <is>
          <t>x</t>
        </is>
      </c>
      <c r="AG18" s="67" t="n"/>
      <c r="AH18" s="67" t="n"/>
      <c r="AI18" s="1" t="n"/>
      <c r="AJ18" s="1" t="n"/>
      <c r="AK18" s="68">
        <f>C18</f>
        <v/>
      </c>
      <c r="AL18" s="69">
        <f>IF(C18="","",REPT("█",ROUND(MAX(0,MIN(1,AM18))*15,0)))</f>
        <v/>
      </c>
      <c r="AM18" s="70">
        <f>IF(C18="","",IF($AT$1=0,0,MIN(1,AS18/$AT$1)))</f>
        <v/>
      </c>
      <c r="AN18" s="1" t="n"/>
      <c r="AO18" s="1" t="n"/>
      <c r="AP18" s="1" t="n"/>
      <c r="AQ18" s="1" t="n"/>
      <c r="AR18" s="1" t="n"/>
      <c r="AS18" s="34">
        <f>IF(C18="","",(COUNTA(D18:AH18)-COUNTIF(D18:AH18,FALSE)))</f>
        <v/>
      </c>
      <c r="AT18" s="1" t="n"/>
    </row>
    <row r="19" ht="15" customHeight="1">
      <c r="A19" s="1" t="n"/>
      <c r="B19" s="1" t="n"/>
      <c r="C19" s="71" t="inlineStr">
        <is>
          <t>Progression</t>
        </is>
      </c>
      <c r="D19" s="72">
        <f>IF(OR(1&gt;$AS$1,$AR$2=0),"",(COUNTA(D9:D18)-COUNTIF(D9:D18,FALSE))/$AR$2)</f>
        <v/>
      </c>
      <c r="E19" s="72">
        <f>IF(OR(2&gt;$AS$1,$AR$2=0),"",(COUNTA(E9:E18)-COUNTIF(E9:E18,FALSE))/$AR$2)</f>
        <v/>
      </c>
      <c r="F19" s="72">
        <f>IF(OR(3&gt;$AS$1,$AR$2=0),"",(COUNTA(F9:F18)-COUNTIF(F9:F18,FALSE))/$AR$2)</f>
        <v/>
      </c>
      <c r="G19" s="72">
        <f>IF(OR(4&gt;$AS$1,$AR$2=0),"",(COUNTA(G9:G18)-COUNTIF(G9:G18,FALSE))/$AR$2)</f>
        <v/>
      </c>
      <c r="H19" s="72">
        <f>IF(OR(5&gt;$AS$1,$AR$2=0),"",(COUNTA(H9:H18)-COUNTIF(H9:H18,FALSE))/$AR$2)</f>
        <v/>
      </c>
      <c r="I19" s="72">
        <f>IF(OR(6&gt;$AS$1,$AR$2=0),"",(COUNTA(I9:I18)-COUNTIF(I9:I18,FALSE))/$AR$2)</f>
        <v/>
      </c>
      <c r="J19" s="72">
        <f>IF(OR(7&gt;$AS$1,$AR$2=0),"",(COUNTA(J9:J18)-COUNTIF(J9:J18,FALSE))/$AR$2)</f>
        <v/>
      </c>
      <c r="K19" s="72">
        <f>IF(OR(8&gt;$AS$1,$AR$2=0),"",(COUNTA(K9:K18)-COUNTIF(K9:K18,FALSE))/$AR$2)</f>
        <v/>
      </c>
      <c r="L19" s="72">
        <f>IF(OR(9&gt;$AS$1,$AR$2=0),"",(COUNTA(L9:L18)-COUNTIF(L9:L18,FALSE))/$AR$2)</f>
        <v/>
      </c>
      <c r="M19" s="72">
        <f>IF(OR(10&gt;$AS$1,$AR$2=0),"",(COUNTA(M9:M18)-COUNTIF(M9:M18,FALSE))/$AR$2)</f>
        <v/>
      </c>
      <c r="N19" s="72">
        <f>IF(OR(11&gt;$AS$1,$AR$2=0),"",(COUNTA(N9:N18)-COUNTIF(N9:N18,FALSE))/$AR$2)</f>
        <v/>
      </c>
      <c r="O19" s="72">
        <f>IF(OR(12&gt;$AS$1,$AR$2=0),"",(COUNTA(O9:O18)-COUNTIF(O9:O18,FALSE))/$AR$2)</f>
        <v/>
      </c>
      <c r="P19" s="72">
        <f>IF(OR(13&gt;$AS$1,$AR$2=0),"",(COUNTA(P9:P18)-COUNTIF(P9:P18,FALSE))/$AR$2)</f>
        <v/>
      </c>
      <c r="Q19" s="72">
        <f>IF(OR(14&gt;$AS$1,$AR$2=0),"",(COUNTA(Q9:Q18)-COUNTIF(Q9:Q18,FALSE))/$AR$2)</f>
        <v/>
      </c>
      <c r="R19" s="72">
        <f>IF(OR(15&gt;$AS$1,$AR$2=0),"",(COUNTA(R9:R18)-COUNTIF(R9:R18,FALSE))/$AR$2)</f>
        <v/>
      </c>
      <c r="S19" s="72">
        <f>IF(OR(16&gt;$AS$1,$AR$2=0),"",(COUNTA(S9:S18)-COUNTIF(S9:S18,FALSE))/$AR$2)</f>
        <v/>
      </c>
      <c r="T19" s="72">
        <f>IF(OR(17&gt;$AS$1,$AR$2=0),"",(COUNTA(T9:T18)-COUNTIF(T9:T18,FALSE))/$AR$2)</f>
        <v/>
      </c>
      <c r="U19" s="72">
        <f>IF(OR(18&gt;$AS$1,$AR$2=0),"",(COUNTA(U9:U18)-COUNTIF(U9:U18,FALSE))/$AR$2)</f>
        <v/>
      </c>
      <c r="V19" s="72">
        <f>IF(OR(19&gt;$AS$1,$AR$2=0),"",(COUNTA(V9:V18)-COUNTIF(V9:V18,FALSE))/$AR$2)</f>
        <v/>
      </c>
      <c r="W19" s="72">
        <f>IF(OR(20&gt;$AS$1,$AR$2=0),"",(COUNTA(W9:W18)-COUNTIF(W9:W18,FALSE))/$AR$2)</f>
        <v/>
      </c>
      <c r="X19" s="72">
        <f>IF(OR(21&gt;$AS$1,$AR$2=0),"",(COUNTA(X9:X18)-COUNTIF(X9:X18,FALSE))/$AR$2)</f>
        <v/>
      </c>
      <c r="Y19" s="72">
        <f>IF(OR(22&gt;$AS$1,$AR$2=0),"",(COUNTA(Y9:Y18)-COUNTIF(Y9:Y18,FALSE))/$AR$2)</f>
        <v/>
      </c>
      <c r="Z19" s="72">
        <f>IF(OR(23&gt;$AS$1,$AR$2=0),"",(COUNTA(Z9:Z18)-COUNTIF(Z9:Z18,FALSE))/$AR$2)</f>
        <v/>
      </c>
      <c r="AA19" s="72">
        <f>IF(OR(24&gt;$AS$1,$AR$2=0),"",(COUNTA(AA9:AA18)-COUNTIF(AA9:AA18,FALSE))/$AR$2)</f>
        <v/>
      </c>
      <c r="AB19" s="72">
        <f>IF(OR(25&gt;$AS$1,$AR$2=0),"",(COUNTA(AB9:AB18)-COUNTIF(AB9:AB18,FALSE))/$AR$2)</f>
        <v/>
      </c>
      <c r="AC19" s="72">
        <f>IF(OR(26&gt;$AS$1,$AR$2=0),"",(COUNTA(AC9:AC18)-COUNTIF(AC9:AC18,FALSE))/$AR$2)</f>
        <v/>
      </c>
      <c r="AD19" s="72">
        <f>IF(OR(27&gt;$AS$1,$AR$2=0),"",(COUNTA(AD9:AD18)-COUNTIF(AD9:AD18,FALSE))/$AR$2)</f>
        <v/>
      </c>
      <c r="AE19" s="72">
        <f>IF(OR(28&gt;$AS$1,$AR$2=0),"",(COUNTA(AE9:AE18)-COUNTIF(AE9:AE18,FALSE))/$AR$2)</f>
        <v/>
      </c>
      <c r="AF19" s="72">
        <f>IF(OR(29&gt;$AS$1,$AR$2=0),"",(COUNTA(AF9:AF18)-COUNTIF(AF9:AF18,FALSE))/$AR$2)</f>
        <v/>
      </c>
      <c r="AG19" s="72">
        <f>IF(OR(30&gt;$AS$1,$AR$2=0),"",(COUNTA(AG9:AG18)-COUNTIF(AG9:AG18,FALSE))/$AR$2)</f>
        <v/>
      </c>
      <c r="AH19" s="72">
        <f>IF(OR(31&gt;$AS$1,$AR$2=0),"",(COUNTA(AH9:AH18)-COUNTIF(AH9:AH18,FALSE))/$AR$2)</f>
        <v/>
      </c>
      <c r="AI19" s="1" t="n"/>
      <c r="AJ19" s="1" t="n"/>
      <c r="AK19" s="73" t="inlineStr">
        <is>
          <t>Meilleure habitude</t>
        </is>
      </c>
      <c r="AL19" s="74">
        <f>IF(MAX(AM9:AM18)&lt;=0,"—",INDEX(C9:C18,MATCH(MAX(AM9:AM18),AM9:AM18,0)))</f>
        <v/>
      </c>
      <c r="AN19" s="1" t="n"/>
      <c r="AO19" s="1" t="n"/>
      <c r="AP19" s="1" t="n"/>
      <c r="AQ19" s="1" t="n"/>
      <c r="AR19" s="1" t="n"/>
      <c r="AS19" s="1" t="n"/>
      <c r="AT19" s="1" t="n"/>
    </row>
    <row r="20" ht="15" customHeight="1">
      <c r="A20" s="1" t="n"/>
      <c r="B20" s="1" t="n"/>
      <c r="C20" s="75" t="inlineStr">
        <is>
          <t>Fait</t>
        </is>
      </c>
      <c r="D20" s="76">
        <f>IF(1&gt;$AS$1,"",(COUNTA(D9:D18)-COUNTIF(D9:D18,FALSE)))</f>
        <v/>
      </c>
      <c r="E20" s="76">
        <f>IF(2&gt;$AS$1,"",(COUNTA(E9:E18)-COUNTIF(E9:E18,FALSE)))</f>
        <v/>
      </c>
      <c r="F20" s="76">
        <f>IF(3&gt;$AS$1,"",(COUNTA(F9:F18)-COUNTIF(F9:F18,FALSE)))</f>
        <v/>
      </c>
      <c r="G20" s="76">
        <f>IF(4&gt;$AS$1,"",(COUNTA(G9:G18)-COUNTIF(G9:G18,FALSE)))</f>
        <v/>
      </c>
      <c r="H20" s="76">
        <f>IF(5&gt;$AS$1,"",(COUNTA(H9:H18)-COUNTIF(H9:H18,FALSE)))</f>
        <v/>
      </c>
      <c r="I20" s="76">
        <f>IF(6&gt;$AS$1,"",(COUNTA(I9:I18)-COUNTIF(I9:I18,FALSE)))</f>
        <v/>
      </c>
      <c r="J20" s="76">
        <f>IF(7&gt;$AS$1,"",(COUNTA(J9:J18)-COUNTIF(J9:J18,FALSE)))</f>
        <v/>
      </c>
      <c r="K20" s="76">
        <f>IF(8&gt;$AS$1,"",(COUNTA(K9:K18)-COUNTIF(K9:K18,FALSE)))</f>
        <v/>
      </c>
      <c r="L20" s="76">
        <f>IF(9&gt;$AS$1,"",(COUNTA(L9:L18)-COUNTIF(L9:L18,FALSE)))</f>
        <v/>
      </c>
      <c r="M20" s="76">
        <f>IF(10&gt;$AS$1,"",(COUNTA(M9:M18)-COUNTIF(M9:M18,FALSE)))</f>
        <v/>
      </c>
      <c r="N20" s="76">
        <f>IF(11&gt;$AS$1,"",(COUNTA(N9:N18)-COUNTIF(N9:N18,FALSE)))</f>
        <v/>
      </c>
      <c r="O20" s="76">
        <f>IF(12&gt;$AS$1,"",(COUNTA(O9:O18)-COUNTIF(O9:O18,FALSE)))</f>
        <v/>
      </c>
      <c r="P20" s="76">
        <f>IF(13&gt;$AS$1,"",(COUNTA(P9:P18)-COUNTIF(P9:P18,FALSE)))</f>
        <v/>
      </c>
      <c r="Q20" s="76">
        <f>IF(14&gt;$AS$1,"",(COUNTA(Q9:Q18)-COUNTIF(Q9:Q18,FALSE)))</f>
        <v/>
      </c>
      <c r="R20" s="76">
        <f>IF(15&gt;$AS$1,"",(COUNTA(R9:R18)-COUNTIF(R9:R18,FALSE)))</f>
        <v/>
      </c>
      <c r="S20" s="76">
        <f>IF(16&gt;$AS$1,"",(COUNTA(S9:S18)-COUNTIF(S9:S18,FALSE)))</f>
        <v/>
      </c>
      <c r="T20" s="76">
        <f>IF(17&gt;$AS$1,"",(COUNTA(T9:T18)-COUNTIF(T9:T18,FALSE)))</f>
        <v/>
      </c>
      <c r="U20" s="76">
        <f>IF(18&gt;$AS$1,"",(COUNTA(U9:U18)-COUNTIF(U9:U18,FALSE)))</f>
        <v/>
      </c>
      <c r="V20" s="76">
        <f>IF(19&gt;$AS$1,"",(COUNTA(V9:V18)-COUNTIF(V9:V18,FALSE)))</f>
        <v/>
      </c>
      <c r="W20" s="76">
        <f>IF(20&gt;$AS$1,"",(COUNTA(W9:W18)-COUNTIF(W9:W18,FALSE)))</f>
        <v/>
      </c>
      <c r="X20" s="76">
        <f>IF(21&gt;$AS$1,"",(COUNTA(X9:X18)-COUNTIF(X9:X18,FALSE)))</f>
        <v/>
      </c>
      <c r="Y20" s="76">
        <f>IF(22&gt;$AS$1,"",(COUNTA(Y9:Y18)-COUNTIF(Y9:Y18,FALSE)))</f>
        <v/>
      </c>
      <c r="Z20" s="76">
        <f>IF(23&gt;$AS$1,"",(COUNTA(Z9:Z18)-COUNTIF(Z9:Z18,FALSE)))</f>
        <v/>
      </c>
      <c r="AA20" s="76">
        <f>IF(24&gt;$AS$1,"",(COUNTA(AA9:AA18)-COUNTIF(AA9:AA18,FALSE)))</f>
        <v/>
      </c>
      <c r="AB20" s="76">
        <f>IF(25&gt;$AS$1,"",(COUNTA(AB9:AB18)-COUNTIF(AB9:AB18,FALSE)))</f>
        <v/>
      </c>
      <c r="AC20" s="76">
        <f>IF(26&gt;$AS$1,"",(COUNTA(AC9:AC18)-COUNTIF(AC9:AC18,FALSE)))</f>
        <v/>
      </c>
      <c r="AD20" s="76">
        <f>IF(27&gt;$AS$1,"",(COUNTA(AD9:AD18)-COUNTIF(AD9:AD18,FALSE)))</f>
        <v/>
      </c>
      <c r="AE20" s="76">
        <f>IF(28&gt;$AS$1,"",(COUNTA(AE9:AE18)-COUNTIF(AE9:AE18,FALSE)))</f>
        <v/>
      </c>
      <c r="AF20" s="76">
        <f>IF(29&gt;$AS$1,"",(COUNTA(AF9:AF18)-COUNTIF(AF9:AF18,FALSE)))</f>
        <v/>
      </c>
      <c r="AG20" s="76">
        <f>IF(30&gt;$AS$1,"",(COUNTA(AG9:AG18)-COUNTIF(AG9:AG18,FALSE)))</f>
        <v/>
      </c>
      <c r="AH20" s="76">
        <f>IF(31&gt;$AS$1,"",(COUNTA(AH9:AH18)-COUNTIF(AH9:AH18,FALSE)))</f>
        <v/>
      </c>
      <c r="AI20" s="1" t="n"/>
      <c r="AJ20" s="1" t="n"/>
      <c r="AK20" s="73" t="inlineStr">
        <is>
          <t>Meilleur jour</t>
        </is>
      </c>
      <c r="AL20" s="74">
        <f>IF(MAX(D20:AH20)=0,"—","le "&amp;INDEX(D8:AH8,MATCH(MAX(D20:AH20),D20:AH20,0)))</f>
        <v/>
      </c>
      <c r="AN20" s="1" t="n"/>
      <c r="AO20" s="1" t="n"/>
      <c r="AP20" s="1" t="n"/>
      <c r="AQ20" s="1" t="n"/>
      <c r="AR20" s="1" t="n"/>
      <c r="AS20" s="1" t="n"/>
      <c r="AT20" s="1" t="n"/>
    </row>
    <row r="21" ht="15" customHeight="1">
      <c r="A21" s="1" t="n"/>
      <c r="B21" s="1" t="n"/>
      <c r="C21" s="75" t="inlineStr">
        <is>
          <t>Pas fait</t>
        </is>
      </c>
      <c r="D21" s="77">
        <f>IF(1&gt;$AS$1,"",$AR$2-D20)</f>
        <v/>
      </c>
      <c r="E21" s="77">
        <f>IF(2&gt;$AS$1,"",$AR$2-E20)</f>
        <v/>
      </c>
      <c r="F21" s="77">
        <f>IF(3&gt;$AS$1,"",$AR$2-F20)</f>
        <v/>
      </c>
      <c r="G21" s="77">
        <f>IF(4&gt;$AS$1,"",$AR$2-G20)</f>
        <v/>
      </c>
      <c r="H21" s="77">
        <f>IF(5&gt;$AS$1,"",$AR$2-H20)</f>
        <v/>
      </c>
      <c r="I21" s="77">
        <f>IF(6&gt;$AS$1,"",$AR$2-I20)</f>
        <v/>
      </c>
      <c r="J21" s="77">
        <f>IF(7&gt;$AS$1,"",$AR$2-J20)</f>
        <v/>
      </c>
      <c r="K21" s="77">
        <f>IF(8&gt;$AS$1,"",$AR$2-K20)</f>
        <v/>
      </c>
      <c r="L21" s="77">
        <f>IF(9&gt;$AS$1,"",$AR$2-L20)</f>
        <v/>
      </c>
      <c r="M21" s="77">
        <f>IF(10&gt;$AS$1,"",$AR$2-M20)</f>
        <v/>
      </c>
      <c r="N21" s="77">
        <f>IF(11&gt;$AS$1,"",$AR$2-N20)</f>
        <v/>
      </c>
      <c r="O21" s="77">
        <f>IF(12&gt;$AS$1,"",$AR$2-O20)</f>
        <v/>
      </c>
      <c r="P21" s="77">
        <f>IF(13&gt;$AS$1,"",$AR$2-P20)</f>
        <v/>
      </c>
      <c r="Q21" s="77">
        <f>IF(14&gt;$AS$1,"",$AR$2-Q20)</f>
        <v/>
      </c>
      <c r="R21" s="77">
        <f>IF(15&gt;$AS$1,"",$AR$2-R20)</f>
        <v/>
      </c>
      <c r="S21" s="77">
        <f>IF(16&gt;$AS$1,"",$AR$2-S20)</f>
        <v/>
      </c>
      <c r="T21" s="77">
        <f>IF(17&gt;$AS$1,"",$AR$2-T20)</f>
        <v/>
      </c>
      <c r="U21" s="77">
        <f>IF(18&gt;$AS$1,"",$AR$2-U20)</f>
        <v/>
      </c>
      <c r="V21" s="77">
        <f>IF(19&gt;$AS$1,"",$AR$2-V20)</f>
        <v/>
      </c>
      <c r="W21" s="77">
        <f>IF(20&gt;$AS$1,"",$AR$2-W20)</f>
        <v/>
      </c>
      <c r="X21" s="77">
        <f>IF(21&gt;$AS$1,"",$AR$2-X20)</f>
        <v/>
      </c>
      <c r="Y21" s="77">
        <f>IF(22&gt;$AS$1,"",$AR$2-Y20)</f>
        <v/>
      </c>
      <c r="Z21" s="77">
        <f>IF(23&gt;$AS$1,"",$AR$2-Z20)</f>
        <v/>
      </c>
      <c r="AA21" s="77">
        <f>IF(24&gt;$AS$1,"",$AR$2-AA20)</f>
        <v/>
      </c>
      <c r="AB21" s="77">
        <f>IF(25&gt;$AS$1,"",$AR$2-AB20)</f>
        <v/>
      </c>
      <c r="AC21" s="77">
        <f>IF(26&gt;$AS$1,"",$AR$2-AC20)</f>
        <v/>
      </c>
      <c r="AD21" s="77">
        <f>IF(27&gt;$AS$1,"",$AR$2-AD20)</f>
        <v/>
      </c>
      <c r="AE21" s="77">
        <f>IF(28&gt;$AS$1,"",$AR$2-AE20)</f>
        <v/>
      </c>
      <c r="AF21" s="77">
        <f>IF(29&gt;$AS$1,"",$AR$2-AF20)</f>
        <v/>
      </c>
      <c r="AG21" s="77">
        <f>IF(30&gt;$AS$1,"",$AR$2-AG20)</f>
        <v/>
      </c>
      <c r="AH21" s="77">
        <f>IF(31&gt;$AS$1,"",$AR$2-AH20)</f>
        <v/>
      </c>
      <c r="AI21" s="1" t="n"/>
      <c r="AJ21" s="1" t="n"/>
      <c r="AK21" s="73" t="inlineStr">
        <is>
          <t>Jours parfaits</t>
        </is>
      </c>
      <c r="AL21" s="74">
        <f>COUNTIF(D19:AH19,1)&amp;" jour(s) à 100 %"</f>
        <v/>
      </c>
      <c r="AN21" s="1" t="n"/>
      <c r="AO21" s="1" t="n"/>
      <c r="AP21" s="1" t="n"/>
      <c r="AQ21" s="1" t="n"/>
      <c r="AR21" s="1" t="n"/>
      <c r="AS21" s="1" t="n"/>
      <c r="AT21" s="1" t="n"/>
    </row>
    <row r="22" ht="8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  <c r="AA22" s="1" t="n"/>
      <c r="AB22" s="1" t="n"/>
      <c r="AC22" s="1" t="n"/>
      <c r="AD22" s="1" t="n"/>
      <c r="AE22" s="1" t="n"/>
      <c r="AF22" s="1" t="n"/>
      <c r="AG22" s="1" t="n"/>
      <c r="AH22" s="1" t="n"/>
      <c r="AI22" s="1" t="n"/>
      <c r="AJ22" s="1" t="n"/>
      <c r="AK22" s="1" t="n"/>
      <c r="AL22" s="1" t="n"/>
      <c r="AM22" s="1" t="n"/>
      <c r="AN22" s="1" t="n"/>
      <c r="AO22" s="1" t="n"/>
      <c r="AP22" s="1" t="n"/>
      <c r="AQ22" s="1" t="n"/>
      <c r="AR22" s="1" t="n"/>
      <c r="AS22" s="1" t="n"/>
      <c r="AT22" s="1" t="n"/>
    </row>
    <row r="23" ht="15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  <c r="AA23" s="1" t="n"/>
      <c r="AB23" s="1" t="n"/>
      <c r="AC23" s="1" t="n"/>
      <c r="AD23" s="1" t="n"/>
      <c r="AE23" s="1" t="n"/>
      <c r="AF23" s="1" t="n"/>
      <c r="AG23" s="1" t="n"/>
      <c r="AH23" s="1" t="n"/>
      <c r="AI23" s="1" t="n"/>
      <c r="AJ23" s="1" t="n"/>
      <c r="AK23" s="1" t="n"/>
      <c r="AL23" s="1" t="n"/>
      <c r="AM23" s="1" t="n"/>
      <c r="AN23" s="1" t="n"/>
      <c r="AO23" s="1" t="n"/>
      <c r="AP23" s="1" t="n"/>
      <c r="AQ23" s="1" t="n"/>
      <c r="AR23" s="1" t="n"/>
      <c r="AS23" s="1" t="n"/>
      <c r="AT23" s="1" t="n"/>
    </row>
    <row r="24" ht="15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/>
      <c r="AE24" s="1" t="n"/>
      <c r="AF24" s="1" t="n"/>
      <c r="AG24" s="1" t="n"/>
      <c r="AH24" s="1" t="n"/>
      <c r="AI24" s="1" t="n"/>
      <c r="AJ24" s="1" t="n"/>
      <c r="AK24" s="1" t="n"/>
      <c r="AL24" s="1" t="n"/>
      <c r="AM24" s="1" t="n"/>
      <c r="AN24" s="1" t="n"/>
      <c r="AO24" s="1" t="n"/>
      <c r="AP24" s="1" t="n"/>
      <c r="AQ24" s="1" t="n"/>
      <c r="AR24" s="1" t="n"/>
      <c r="AS24" s="1" t="n"/>
      <c r="AT24" s="1" t="n"/>
    </row>
    <row r="25" ht="15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/>
      <c r="AE25" s="1" t="n"/>
      <c r="AF25" s="1" t="n"/>
      <c r="AG25" s="1" t="n"/>
      <c r="AH25" s="1" t="n"/>
      <c r="AI25" s="1" t="n"/>
      <c r="AJ25" s="1" t="n"/>
      <c r="AK25" s="1" t="n"/>
      <c r="AL25" s="1" t="n"/>
      <c r="AM25" s="1" t="n"/>
      <c r="AN25" s="1" t="n"/>
      <c r="AO25" s="1" t="n"/>
      <c r="AP25" s="1" t="n"/>
      <c r="AQ25" s="1" t="n"/>
      <c r="AR25" s="1" t="n"/>
      <c r="AS25" s="1" t="n"/>
      <c r="AT25" s="1" t="n"/>
    </row>
    <row r="26" ht="15" customHeight="1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  <c r="AA26" s="1" t="n"/>
      <c r="AB26" s="1" t="n"/>
      <c r="AC26" s="1" t="n"/>
      <c r="AD26" s="1" t="n"/>
      <c r="AE26" s="1" t="n"/>
      <c r="AF26" s="1" t="n"/>
      <c r="AG26" s="1" t="n"/>
      <c r="AH26" s="1" t="n"/>
      <c r="AI26" s="1" t="n"/>
      <c r="AJ26" s="1" t="n"/>
      <c r="AK26" s="1" t="n"/>
      <c r="AL26" s="1" t="n"/>
      <c r="AM26" s="1" t="n"/>
      <c r="AN26" s="1" t="n"/>
      <c r="AO26" s="1" t="n"/>
      <c r="AP26" s="1" t="n"/>
      <c r="AQ26" s="1" t="n"/>
      <c r="AR26" s="1" t="n"/>
      <c r="AS26" s="1" t="n"/>
      <c r="AT26" s="1" t="n"/>
    </row>
    <row r="27" ht="15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  <c r="AA27" s="1" t="n"/>
      <c r="AB27" s="1" t="n"/>
      <c r="AC27" s="1" t="n"/>
      <c r="AD27" s="1" t="n"/>
      <c r="AE27" s="1" t="n"/>
      <c r="AF27" s="1" t="n"/>
      <c r="AG27" s="1" t="n"/>
      <c r="AH27" s="1" t="n"/>
      <c r="AI27" s="1" t="n"/>
      <c r="AJ27" s="1" t="n"/>
      <c r="AK27" s="1" t="n"/>
      <c r="AL27" s="1" t="n"/>
      <c r="AM27" s="1" t="n"/>
      <c r="AN27" s="1" t="n"/>
      <c r="AO27" s="1" t="n"/>
      <c r="AP27" s="1" t="n"/>
      <c r="AQ27" s="1" t="n"/>
      <c r="AR27" s="1" t="n"/>
      <c r="AS27" s="1" t="n"/>
      <c r="AT27" s="1" t="n"/>
    </row>
    <row r="28" ht="15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/>
      <c r="AE28" s="1" t="n"/>
      <c r="AF28" s="1" t="n"/>
      <c r="AG28" s="1" t="n"/>
      <c r="AH28" s="1" t="n"/>
      <c r="AI28" s="1" t="n"/>
      <c r="AJ28" s="1" t="n"/>
      <c r="AK28" s="1" t="n"/>
      <c r="AL28" s="1" t="n"/>
      <c r="AM28" s="1" t="n"/>
      <c r="AN28" s="1" t="n"/>
      <c r="AO28" s="1" t="n"/>
      <c r="AP28" s="1" t="n"/>
      <c r="AQ28" s="1" t="n"/>
      <c r="AR28" s="1" t="n"/>
      <c r="AS28" s="1" t="n"/>
      <c r="AT28" s="1" t="n"/>
    </row>
    <row r="29" ht="1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/>
      <c r="AE29" s="1" t="n"/>
      <c r="AF29" s="1" t="n"/>
      <c r="AG29" s="1" t="n"/>
      <c r="AH29" s="1" t="n"/>
      <c r="AI29" s="1" t="n"/>
      <c r="AJ29" s="1" t="n"/>
      <c r="AK29" s="1" t="n"/>
      <c r="AL29" s="1" t="n"/>
      <c r="AM29" s="1" t="n"/>
      <c r="AN29" s="1" t="n"/>
      <c r="AO29" s="1" t="n"/>
      <c r="AP29" s="1" t="n"/>
      <c r="AQ29" s="1" t="n"/>
      <c r="AR29" s="1" t="n"/>
      <c r="AS29" s="1" t="n"/>
      <c r="AT29" s="1" t="n"/>
    </row>
    <row r="30" ht="1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/>
      <c r="AE30" s="1" t="n"/>
      <c r="AF30" s="1" t="n"/>
      <c r="AG30" s="1" t="n"/>
      <c r="AH30" s="1" t="n"/>
      <c r="AI30" s="1" t="n"/>
      <c r="AJ30" s="1" t="n"/>
      <c r="AK30" s="1" t="n"/>
      <c r="AL30" s="1" t="n"/>
      <c r="AM30" s="1" t="n"/>
      <c r="AN30" s="1" t="n"/>
      <c r="AO30" s="1" t="n"/>
      <c r="AP30" s="1" t="n"/>
      <c r="AQ30" s="1" t="n"/>
      <c r="AR30" s="1" t="n"/>
      <c r="AS30" s="1" t="n"/>
      <c r="AT30" s="1" t="n"/>
    </row>
    <row r="31" ht="15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/>
      <c r="AE31" s="1" t="n"/>
      <c r="AF31" s="1" t="n"/>
      <c r="AG31" s="1" t="n"/>
      <c r="AH31" s="1" t="n"/>
      <c r="AI31" s="1" t="n"/>
      <c r="AJ31" s="1" t="n"/>
      <c r="AK31" s="1" t="n"/>
      <c r="AL31" s="1" t="n"/>
      <c r="AM31" s="1" t="n"/>
      <c r="AN31" s="1" t="n"/>
      <c r="AO31" s="1" t="n"/>
      <c r="AP31" s="1" t="n"/>
      <c r="AQ31" s="1" t="n"/>
      <c r="AR31" s="1" t="n"/>
      <c r="AS31" s="1" t="n"/>
      <c r="AT31" s="1" t="n"/>
    </row>
    <row r="32" ht="15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  <c r="AA32" s="1" t="n"/>
      <c r="AB32" s="1" t="n"/>
      <c r="AC32" s="1" t="n"/>
      <c r="AD32" s="1" t="n"/>
      <c r="AE32" s="1" t="n"/>
      <c r="AF32" s="1" t="n"/>
      <c r="AG32" s="1" t="n"/>
      <c r="AH32" s="1" t="n"/>
      <c r="AI32" s="1" t="n"/>
      <c r="AJ32" s="1" t="n"/>
      <c r="AK32" s="1" t="n"/>
      <c r="AL32" s="1" t="n"/>
      <c r="AM32" s="1" t="n"/>
      <c r="AN32" s="1" t="n"/>
      <c r="AO32" s="1" t="n"/>
      <c r="AP32" s="1" t="n"/>
      <c r="AQ32" s="1" t="n"/>
      <c r="AR32" s="1" t="n"/>
      <c r="AS32" s="1" t="n"/>
      <c r="AT32" s="1" t="n"/>
    </row>
    <row r="33" ht="15" customHeight="1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  <c r="AA33" s="1" t="n"/>
      <c r="AB33" s="1" t="n"/>
      <c r="AC33" s="1" t="n"/>
      <c r="AD33" s="1" t="n"/>
      <c r="AE33" s="1" t="n"/>
      <c r="AF33" s="1" t="n"/>
      <c r="AG33" s="1" t="n"/>
      <c r="AH33" s="1" t="n"/>
      <c r="AI33" s="1" t="n"/>
      <c r="AJ33" s="1" t="n"/>
      <c r="AK33" s="1" t="n"/>
      <c r="AL33" s="1" t="n"/>
      <c r="AM33" s="1" t="n"/>
      <c r="AN33" s="1" t="n"/>
      <c r="AO33" s="1" t="n"/>
      <c r="AP33" s="1" t="n"/>
      <c r="AQ33" s="1" t="n"/>
      <c r="AR33" s="1" t="n"/>
      <c r="AS33" s="1" t="n"/>
      <c r="AT33" s="1" t="n"/>
    </row>
    <row r="34" ht="15" customHeight="1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  <c r="AA34" s="1" t="n"/>
      <c r="AB34" s="1" t="n"/>
      <c r="AC34" s="1" t="n"/>
      <c r="AD34" s="1" t="n"/>
      <c r="AE34" s="1" t="n"/>
      <c r="AF34" s="1" t="n"/>
      <c r="AG34" s="1" t="n"/>
      <c r="AH34" s="1" t="n"/>
      <c r="AI34" s="1" t="n"/>
      <c r="AJ34" s="1" t="n"/>
      <c r="AK34" s="1" t="n"/>
      <c r="AL34" s="1" t="n"/>
      <c r="AM34" s="1" t="n"/>
      <c r="AN34" s="1" t="n"/>
      <c r="AO34" s="1" t="n"/>
      <c r="AP34" s="1" t="n"/>
      <c r="AQ34" s="1" t="n"/>
      <c r="AR34" s="1" t="n"/>
      <c r="AS34" s="1" t="n"/>
      <c r="AT34" s="1" t="n"/>
    </row>
    <row r="35" ht="10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  <c r="AA35" s="1" t="n"/>
      <c r="AB35" s="1" t="n"/>
      <c r="AC35" s="1" t="n"/>
      <c r="AD35" s="1" t="n"/>
      <c r="AE35" s="1" t="n"/>
      <c r="AF35" s="1" t="n"/>
      <c r="AG35" s="1" t="n"/>
      <c r="AH35" s="1" t="n"/>
      <c r="AI35" s="1" t="n"/>
      <c r="AJ35" s="1" t="n"/>
      <c r="AK35" s="1" t="n"/>
      <c r="AL35" s="1" t="n"/>
      <c r="AM35" s="1" t="n"/>
      <c r="AN35" s="1" t="n"/>
      <c r="AO35" s="1" t="n"/>
      <c r="AP35" s="1" t="n"/>
      <c r="AQ35" s="1" t="n"/>
      <c r="AR35" s="1" t="n"/>
      <c r="AS35" s="1" t="n"/>
      <c r="AT35" s="1" t="n"/>
    </row>
    <row r="36" ht="18" customHeight="1">
      <c r="A36" s="1" t="n"/>
      <c r="B36" s="1" t="n"/>
      <c r="C36" s="42" t="inlineStr">
        <is>
          <t>État mental</t>
        </is>
      </c>
      <c r="D36" s="43" t="inlineStr">
        <is>
          <t>Semaine 1</t>
        </is>
      </c>
      <c r="E36" s="44" t="n"/>
      <c r="F36" s="44" t="n"/>
      <c r="G36" s="44" t="n"/>
      <c r="H36" s="44" t="n"/>
      <c r="I36" s="44" t="n"/>
      <c r="J36" s="44" t="n"/>
      <c r="K36" s="45" t="inlineStr">
        <is>
          <t>Semaine 2</t>
        </is>
      </c>
      <c r="L36" s="46" t="n"/>
      <c r="M36" s="46" t="n"/>
      <c r="N36" s="46" t="n"/>
      <c r="O36" s="46" t="n"/>
      <c r="P36" s="46" t="n"/>
      <c r="Q36" s="46" t="n"/>
      <c r="R36" s="47" t="inlineStr">
        <is>
          <t>Semaine 3</t>
        </is>
      </c>
      <c r="S36" s="48" t="n"/>
      <c r="T36" s="48" t="n"/>
      <c r="U36" s="48" t="n"/>
      <c r="V36" s="48" t="n"/>
      <c r="W36" s="48" t="n"/>
      <c r="X36" s="48" t="n"/>
      <c r="Y36" s="49" t="inlineStr">
        <is>
          <t>Semaine 4</t>
        </is>
      </c>
      <c r="Z36" s="50" t="n"/>
      <c r="AA36" s="50" t="n"/>
      <c r="AB36" s="50" t="n"/>
      <c r="AC36" s="50" t="n"/>
      <c r="AD36" s="50" t="n"/>
      <c r="AE36" s="50" t="n"/>
      <c r="AF36" s="51" t="inlineStr">
        <is>
          <t>Semaine 5</t>
        </is>
      </c>
      <c r="AG36" s="52" t="n"/>
      <c r="AH36" s="52" t="n"/>
      <c r="AI36" s="1" t="n"/>
      <c r="AJ36" s="1" t="n"/>
      <c r="AK36" s="53" t="inlineStr">
        <is>
          <t>Analyse</t>
        </is>
      </c>
      <c r="AN36" s="1" t="n"/>
      <c r="AO36" s="1" t="n"/>
      <c r="AP36" s="1" t="n"/>
      <c r="AQ36" s="1" t="n"/>
      <c r="AR36" s="1" t="n"/>
      <c r="AS36" s="1" t="n"/>
      <c r="AT36" s="1" t="n"/>
    </row>
    <row r="37" ht="12" customHeight="1">
      <c r="A37" s="1" t="n"/>
      <c r="B37" s="1" t="n"/>
      <c r="C37" s="1" t="n"/>
      <c r="D37" s="54">
        <f>IF(1&gt;$AS$1,"",MID("DiLuMaMeJeVeSa",2*WEEKDAY($AR$1+0)-1,2))</f>
        <v/>
      </c>
      <c r="E37" s="54">
        <f>IF(2&gt;$AS$1,"",MID("DiLuMaMeJeVeSa",2*WEEKDAY($AR$1+1)-1,2))</f>
        <v/>
      </c>
      <c r="F37" s="54">
        <f>IF(3&gt;$AS$1,"",MID("DiLuMaMeJeVeSa",2*WEEKDAY($AR$1+2)-1,2))</f>
        <v/>
      </c>
      <c r="G37" s="54">
        <f>IF(4&gt;$AS$1,"",MID("DiLuMaMeJeVeSa",2*WEEKDAY($AR$1+3)-1,2))</f>
        <v/>
      </c>
      <c r="H37" s="54">
        <f>IF(5&gt;$AS$1,"",MID("DiLuMaMeJeVeSa",2*WEEKDAY($AR$1+4)-1,2))</f>
        <v/>
      </c>
      <c r="I37" s="54">
        <f>IF(6&gt;$AS$1,"",MID("DiLuMaMeJeVeSa",2*WEEKDAY($AR$1+5)-1,2))</f>
        <v/>
      </c>
      <c r="J37" s="54">
        <f>IF(7&gt;$AS$1,"",MID("DiLuMaMeJeVeSa",2*WEEKDAY($AR$1+6)-1,2))</f>
        <v/>
      </c>
      <c r="K37" s="55">
        <f>IF(8&gt;$AS$1,"",MID("DiLuMaMeJeVeSa",2*WEEKDAY($AR$1+7)-1,2))</f>
        <v/>
      </c>
      <c r="L37" s="55">
        <f>IF(9&gt;$AS$1,"",MID("DiLuMaMeJeVeSa",2*WEEKDAY($AR$1+8)-1,2))</f>
        <v/>
      </c>
      <c r="M37" s="55">
        <f>IF(10&gt;$AS$1,"",MID("DiLuMaMeJeVeSa",2*WEEKDAY($AR$1+9)-1,2))</f>
        <v/>
      </c>
      <c r="N37" s="55">
        <f>IF(11&gt;$AS$1,"",MID("DiLuMaMeJeVeSa",2*WEEKDAY($AR$1+10)-1,2))</f>
        <v/>
      </c>
      <c r="O37" s="55">
        <f>IF(12&gt;$AS$1,"",MID("DiLuMaMeJeVeSa",2*WEEKDAY($AR$1+11)-1,2))</f>
        <v/>
      </c>
      <c r="P37" s="55">
        <f>IF(13&gt;$AS$1,"",MID("DiLuMaMeJeVeSa",2*WEEKDAY($AR$1+12)-1,2))</f>
        <v/>
      </c>
      <c r="Q37" s="55">
        <f>IF(14&gt;$AS$1,"",MID("DiLuMaMeJeVeSa",2*WEEKDAY($AR$1+13)-1,2))</f>
        <v/>
      </c>
      <c r="R37" s="56">
        <f>IF(15&gt;$AS$1,"",MID("DiLuMaMeJeVeSa",2*WEEKDAY($AR$1+14)-1,2))</f>
        <v/>
      </c>
      <c r="S37" s="56">
        <f>IF(16&gt;$AS$1,"",MID("DiLuMaMeJeVeSa",2*WEEKDAY($AR$1+15)-1,2))</f>
        <v/>
      </c>
      <c r="T37" s="56">
        <f>IF(17&gt;$AS$1,"",MID("DiLuMaMeJeVeSa",2*WEEKDAY($AR$1+16)-1,2))</f>
        <v/>
      </c>
      <c r="U37" s="56">
        <f>IF(18&gt;$AS$1,"",MID("DiLuMaMeJeVeSa",2*WEEKDAY($AR$1+17)-1,2))</f>
        <v/>
      </c>
      <c r="V37" s="56">
        <f>IF(19&gt;$AS$1,"",MID("DiLuMaMeJeVeSa",2*WEEKDAY($AR$1+18)-1,2))</f>
        <v/>
      </c>
      <c r="W37" s="56">
        <f>IF(20&gt;$AS$1,"",MID("DiLuMaMeJeVeSa",2*WEEKDAY($AR$1+19)-1,2))</f>
        <v/>
      </c>
      <c r="X37" s="56">
        <f>IF(21&gt;$AS$1,"",MID("DiLuMaMeJeVeSa",2*WEEKDAY($AR$1+20)-1,2))</f>
        <v/>
      </c>
      <c r="Y37" s="57">
        <f>IF(22&gt;$AS$1,"",MID("DiLuMaMeJeVeSa",2*WEEKDAY($AR$1+21)-1,2))</f>
        <v/>
      </c>
      <c r="Z37" s="57">
        <f>IF(23&gt;$AS$1,"",MID("DiLuMaMeJeVeSa",2*WEEKDAY($AR$1+22)-1,2))</f>
        <v/>
      </c>
      <c r="AA37" s="57">
        <f>IF(24&gt;$AS$1,"",MID("DiLuMaMeJeVeSa",2*WEEKDAY($AR$1+23)-1,2))</f>
        <v/>
      </c>
      <c r="AB37" s="57">
        <f>IF(25&gt;$AS$1,"",MID("DiLuMaMeJeVeSa",2*WEEKDAY($AR$1+24)-1,2))</f>
        <v/>
      </c>
      <c r="AC37" s="57">
        <f>IF(26&gt;$AS$1,"",MID("DiLuMaMeJeVeSa",2*WEEKDAY($AR$1+25)-1,2))</f>
        <v/>
      </c>
      <c r="AD37" s="57">
        <f>IF(27&gt;$AS$1,"",MID("DiLuMaMeJeVeSa",2*WEEKDAY($AR$1+26)-1,2))</f>
        <v/>
      </c>
      <c r="AE37" s="57">
        <f>IF(28&gt;$AS$1,"",MID("DiLuMaMeJeVeSa",2*WEEKDAY($AR$1+27)-1,2))</f>
        <v/>
      </c>
      <c r="AF37" s="58">
        <f>IF(29&gt;$AS$1,"",MID("DiLuMaMeJeVeSa",2*WEEKDAY($AR$1+28)-1,2))</f>
        <v/>
      </c>
      <c r="AG37" s="58">
        <f>IF(30&gt;$AS$1,"",MID("DiLuMaMeJeVeSa",2*WEEKDAY($AR$1+29)-1,2))</f>
        <v/>
      </c>
      <c r="AH37" s="58">
        <f>IF(31&gt;$AS$1,"",MID("DiLuMaMeJeVeSa",2*WEEKDAY($AR$1+30)-1,2))</f>
        <v/>
      </c>
      <c r="AI37" s="1" t="n"/>
      <c r="AJ37" s="1" t="n"/>
      <c r="AN37" s="1" t="n"/>
      <c r="AO37" s="1" t="n"/>
      <c r="AP37" s="1" t="n"/>
      <c r="AQ37" s="1" t="n"/>
      <c r="AR37" s="1" t="n"/>
      <c r="AS37" s="1" t="n"/>
      <c r="AT37" s="1" t="n"/>
    </row>
    <row r="38" ht="14" customHeight="1">
      <c r="A38" s="1" t="n"/>
      <c r="B38" s="1" t="n"/>
      <c r="C38" s="1" t="n"/>
      <c r="D38" s="59">
        <f>IF(1&gt;$AS$1,"",1)</f>
        <v/>
      </c>
      <c r="E38" s="59">
        <f>IF(2&gt;$AS$1,"",2)</f>
        <v/>
      </c>
      <c r="F38" s="59">
        <f>IF(3&gt;$AS$1,"",3)</f>
        <v/>
      </c>
      <c r="G38" s="59">
        <f>IF(4&gt;$AS$1,"",4)</f>
        <v/>
      </c>
      <c r="H38" s="59">
        <f>IF(5&gt;$AS$1,"",5)</f>
        <v/>
      </c>
      <c r="I38" s="59">
        <f>IF(6&gt;$AS$1,"",6)</f>
        <v/>
      </c>
      <c r="J38" s="59">
        <f>IF(7&gt;$AS$1,"",7)</f>
        <v/>
      </c>
      <c r="K38" s="60">
        <f>IF(8&gt;$AS$1,"",8)</f>
        <v/>
      </c>
      <c r="L38" s="60">
        <f>IF(9&gt;$AS$1,"",9)</f>
        <v/>
      </c>
      <c r="M38" s="60">
        <f>IF(10&gt;$AS$1,"",10)</f>
        <v/>
      </c>
      <c r="N38" s="60">
        <f>IF(11&gt;$AS$1,"",11)</f>
        <v/>
      </c>
      <c r="O38" s="60">
        <f>IF(12&gt;$AS$1,"",12)</f>
        <v/>
      </c>
      <c r="P38" s="60">
        <f>IF(13&gt;$AS$1,"",13)</f>
        <v/>
      </c>
      <c r="Q38" s="60">
        <f>IF(14&gt;$AS$1,"",14)</f>
        <v/>
      </c>
      <c r="R38" s="61">
        <f>IF(15&gt;$AS$1,"",15)</f>
        <v/>
      </c>
      <c r="S38" s="61">
        <f>IF(16&gt;$AS$1,"",16)</f>
        <v/>
      </c>
      <c r="T38" s="61">
        <f>IF(17&gt;$AS$1,"",17)</f>
        <v/>
      </c>
      <c r="U38" s="61">
        <f>IF(18&gt;$AS$1,"",18)</f>
        <v/>
      </c>
      <c r="V38" s="61">
        <f>IF(19&gt;$AS$1,"",19)</f>
        <v/>
      </c>
      <c r="W38" s="61">
        <f>IF(20&gt;$AS$1,"",20)</f>
        <v/>
      </c>
      <c r="X38" s="61">
        <f>IF(21&gt;$AS$1,"",21)</f>
        <v/>
      </c>
      <c r="Y38" s="62">
        <f>IF(22&gt;$AS$1,"",22)</f>
        <v/>
      </c>
      <c r="Z38" s="62">
        <f>IF(23&gt;$AS$1,"",23)</f>
        <v/>
      </c>
      <c r="AA38" s="62">
        <f>IF(24&gt;$AS$1,"",24)</f>
        <v/>
      </c>
      <c r="AB38" s="62">
        <f>IF(25&gt;$AS$1,"",25)</f>
        <v/>
      </c>
      <c r="AC38" s="62">
        <f>IF(26&gt;$AS$1,"",26)</f>
        <v/>
      </c>
      <c r="AD38" s="62">
        <f>IF(27&gt;$AS$1,"",27)</f>
        <v/>
      </c>
      <c r="AE38" s="62">
        <f>IF(28&gt;$AS$1,"",28)</f>
        <v/>
      </c>
      <c r="AF38" s="63">
        <f>IF(29&gt;$AS$1,"",29)</f>
        <v/>
      </c>
      <c r="AG38" s="63">
        <f>IF(30&gt;$AS$1,"",30)</f>
        <v/>
      </c>
      <c r="AH38" s="63">
        <f>IF(31&gt;$AS$1,"",31)</f>
        <v/>
      </c>
      <c r="AI38" s="1" t="n"/>
      <c r="AJ38" s="1" t="n"/>
      <c r="AK38" s="78" t="inlineStr">
        <is>
          <t>Humeur</t>
        </is>
      </c>
      <c r="AL38" s="79" t="n"/>
      <c r="AM38" s="79" t="n"/>
      <c r="AN38" s="1" t="n"/>
      <c r="AO38" s="1" t="n"/>
      <c r="AP38" s="1" t="n"/>
      <c r="AQ38" s="1" t="n"/>
      <c r="AR38" s="1" t="n"/>
      <c r="AS38" s="1" t="n"/>
      <c r="AT38" s="1" t="n"/>
    </row>
    <row r="39" ht="16" customHeight="1">
      <c r="A39" s="1" t="n"/>
      <c r="B39" s="1" t="n"/>
      <c r="C39" s="71" t="inlineStr">
        <is>
          <t>Humeur (1-10)</t>
        </is>
      </c>
      <c r="D39" s="80" t="n">
        <v>8</v>
      </c>
      <c r="E39" s="80" t="n">
        <v>4</v>
      </c>
      <c r="F39" s="80" t="n">
        <v>4</v>
      </c>
      <c r="G39" s="80" t="n">
        <v>8</v>
      </c>
      <c r="H39" s="80" t="n">
        <v>7</v>
      </c>
      <c r="I39" s="80" t="n">
        <v>8</v>
      </c>
      <c r="J39" s="80" t="n">
        <v>6</v>
      </c>
      <c r="K39" s="80" t="n">
        <v>6</v>
      </c>
      <c r="L39" s="80" t="n">
        <v>6</v>
      </c>
      <c r="M39" s="80" t="n">
        <v>7</v>
      </c>
      <c r="N39" s="80" t="n">
        <v>5</v>
      </c>
      <c r="O39" s="80" t="n">
        <v>9</v>
      </c>
      <c r="P39" s="80" t="n">
        <v>8</v>
      </c>
      <c r="Q39" s="80" t="n">
        <v>7</v>
      </c>
      <c r="R39" s="80" t="n">
        <v>6</v>
      </c>
      <c r="S39" s="80" t="n">
        <v>9</v>
      </c>
      <c r="T39" s="80" t="n">
        <v>7</v>
      </c>
      <c r="U39" s="80" t="n">
        <v>8</v>
      </c>
      <c r="V39" s="80" t="n">
        <v>8</v>
      </c>
      <c r="W39" s="80" t="n">
        <v>5</v>
      </c>
      <c r="X39" s="80" t="n">
        <v>7</v>
      </c>
      <c r="Y39" s="80" t="n">
        <v>5</v>
      </c>
      <c r="Z39" s="80" t="n">
        <v>6</v>
      </c>
      <c r="AA39" s="80" t="n">
        <v>6</v>
      </c>
      <c r="AB39" s="80" t="n">
        <v>6</v>
      </c>
      <c r="AC39" s="80" t="n">
        <v>7</v>
      </c>
      <c r="AD39" s="80" t="n">
        <v>4</v>
      </c>
      <c r="AE39" s="80" t="n">
        <v>8</v>
      </c>
      <c r="AF39" s="80" t="n">
        <v>4</v>
      </c>
      <c r="AG39" s="80" t="n">
        <v>8</v>
      </c>
      <c r="AH39" s="80" t="n">
        <v>4</v>
      </c>
      <c r="AI39" s="1" t="n"/>
      <c r="AJ39" s="1" t="n"/>
      <c r="AK39" s="81" t="inlineStr">
        <is>
          <t>Semaine 1</t>
        </is>
      </c>
      <c r="AL39" s="82">
        <f>IF(AM39="","",REPT("█",ROUND(MAX(0,MIN(1,AM39))*15,0)))</f>
        <v/>
      </c>
      <c r="AM39" s="70">
        <f>IF(COUNT(D39:J39)=0,"",AVERAGE(D39:J39)/10)</f>
        <v/>
      </c>
      <c r="AN39" s="1" t="n"/>
      <c r="AO39" s="1" t="n"/>
      <c r="AP39" s="1" t="n"/>
      <c r="AQ39" s="1" t="n"/>
      <c r="AR39" s="1" t="n"/>
      <c r="AS39" s="1" t="n"/>
      <c r="AT39" s="1" t="n"/>
    </row>
    <row r="40" ht="16" customHeight="1">
      <c r="A40" s="1" t="n"/>
      <c r="B40" s="1" t="n"/>
      <c r="C40" s="71" t="inlineStr">
        <is>
          <t>Motivation (1-10)</t>
        </is>
      </c>
      <c r="D40" s="80" t="n">
        <v>9</v>
      </c>
      <c r="E40" s="80" t="n">
        <v>3</v>
      </c>
      <c r="F40" s="80" t="n">
        <v>6</v>
      </c>
      <c r="G40" s="80" t="n">
        <v>8</v>
      </c>
      <c r="H40" s="80" t="n">
        <v>6</v>
      </c>
      <c r="I40" s="80" t="n">
        <v>9</v>
      </c>
      <c r="J40" s="80" t="n">
        <v>7</v>
      </c>
      <c r="K40" s="80" t="n">
        <v>7</v>
      </c>
      <c r="L40" s="80" t="n">
        <v>4</v>
      </c>
      <c r="M40" s="80" t="n">
        <v>9</v>
      </c>
      <c r="N40" s="80" t="n">
        <v>5</v>
      </c>
      <c r="O40" s="80" t="n">
        <v>10</v>
      </c>
      <c r="P40" s="80" t="n">
        <v>6</v>
      </c>
      <c r="Q40" s="80" t="n">
        <v>7</v>
      </c>
      <c r="R40" s="80" t="n">
        <v>7</v>
      </c>
      <c r="S40" s="80" t="n">
        <v>10</v>
      </c>
      <c r="T40" s="80" t="n">
        <v>6</v>
      </c>
      <c r="U40" s="80" t="n">
        <v>7</v>
      </c>
      <c r="V40" s="80" t="n">
        <v>10</v>
      </c>
      <c r="W40" s="80" t="n">
        <v>6</v>
      </c>
      <c r="X40" s="80" t="n">
        <v>7</v>
      </c>
      <c r="Y40" s="80" t="n">
        <v>6</v>
      </c>
      <c r="Z40" s="80" t="n">
        <v>7</v>
      </c>
      <c r="AA40" s="80" t="n">
        <v>7</v>
      </c>
      <c r="AB40" s="80" t="n">
        <v>6</v>
      </c>
      <c r="AC40" s="80" t="n">
        <v>9</v>
      </c>
      <c r="AD40" s="80" t="n">
        <v>3</v>
      </c>
      <c r="AE40" s="80" t="n">
        <v>7</v>
      </c>
      <c r="AF40" s="80" t="n">
        <v>3</v>
      </c>
      <c r="AG40" s="80" t="n">
        <v>6</v>
      </c>
      <c r="AH40" s="80" t="n">
        <v>3</v>
      </c>
      <c r="AI40" s="1" t="n"/>
      <c r="AJ40" s="1" t="n"/>
      <c r="AK40" s="81" t="inlineStr">
        <is>
          <t>Semaine 2</t>
        </is>
      </c>
      <c r="AL40" s="82">
        <f>IF(AM40="","",REPT("█",ROUND(MAX(0,MIN(1,AM40))*15,0)))</f>
        <v/>
      </c>
      <c r="AM40" s="70">
        <f>IF(COUNT(K39:Q39)=0,"",AVERAGE(K39:Q39)/10)</f>
        <v/>
      </c>
      <c r="AN40" s="1" t="n"/>
      <c r="AO40" s="1" t="n"/>
      <c r="AP40" s="1" t="n"/>
      <c r="AQ40" s="1" t="n"/>
      <c r="AR40" s="1" t="n"/>
      <c r="AS40" s="1" t="n"/>
      <c r="AT40" s="1" t="n"/>
    </row>
    <row r="41" ht="16" customHeight="1">
      <c r="A41" s="1" t="n"/>
      <c r="B41" s="1" t="n"/>
      <c r="C41" s="75" t="inlineStr">
        <is>
          <t>Score mental</t>
        </is>
      </c>
      <c r="D41" s="72">
        <f>IF(COUNT(D39:D40)=0,"",AVERAGE(D39:D40)/10)</f>
        <v/>
      </c>
      <c r="E41" s="72">
        <f>IF(COUNT(E39:E40)=0,"",AVERAGE(E39:E40)/10)</f>
        <v/>
      </c>
      <c r="F41" s="72">
        <f>IF(COUNT(F39:F40)=0,"",AVERAGE(F39:F40)/10)</f>
        <v/>
      </c>
      <c r="G41" s="72">
        <f>IF(COUNT(G39:G40)=0,"",AVERAGE(G39:G40)/10)</f>
        <v/>
      </c>
      <c r="H41" s="72">
        <f>IF(COUNT(H39:H40)=0,"",AVERAGE(H39:H40)/10)</f>
        <v/>
      </c>
      <c r="I41" s="72">
        <f>IF(COUNT(I39:I40)=0,"",AVERAGE(I39:I40)/10)</f>
        <v/>
      </c>
      <c r="J41" s="72">
        <f>IF(COUNT(J39:J40)=0,"",AVERAGE(J39:J40)/10)</f>
        <v/>
      </c>
      <c r="K41" s="72">
        <f>IF(COUNT(K39:K40)=0,"",AVERAGE(K39:K40)/10)</f>
        <v/>
      </c>
      <c r="L41" s="72">
        <f>IF(COUNT(L39:L40)=0,"",AVERAGE(L39:L40)/10)</f>
        <v/>
      </c>
      <c r="M41" s="72">
        <f>IF(COUNT(M39:M40)=0,"",AVERAGE(M39:M40)/10)</f>
        <v/>
      </c>
      <c r="N41" s="72">
        <f>IF(COUNT(N39:N40)=0,"",AVERAGE(N39:N40)/10)</f>
        <v/>
      </c>
      <c r="O41" s="72">
        <f>IF(COUNT(O39:O40)=0,"",AVERAGE(O39:O40)/10)</f>
        <v/>
      </c>
      <c r="P41" s="72">
        <f>IF(COUNT(P39:P40)=0,"",AVERAGE(P39:P40)/10)</f>
        <v/>
      </c>
      <c r="Q41" s="72">
        <f>IF(COUNT(Q39:Q40)=0,"",AVERAGE(Q39:Q40)/10)</f>
        <v/>
      </c>
      <c r="R41" s="72">
        <f>IF(COUNT(R39:R40)=0,"",AVERAGE(R39:R40)/10)</f>
        <v/>
      </c>
      <c r="S41" s="72">
        <f>IF(COUNT(S39:S40)=0,"",AVERAGE(S39:S40)/10)</f>
        <v/>
      </c>
      <c r="T41" s="72">
        <f>IF(COUNT(T39:T40)=0,"",AVERAGE(T39:T40)/10)</f>
        <v/>
      </c>
      <c r="U41" s="72">
        <f>IF(COUNT(U39:U40)=0,"",AVERAGE(U39:U40)/10)</f>
        <v/>
      </c>
      <c r="V41" s="72">
        <f>IF(COUNT(V39:V40)=0,"",AVERAGE(V39:V40)/10)</f>
        <v/>
      </c>
      <c r="W41" s="72">
        <f>IF(COUNT(W39:W40)=0,"",AVERAGE(W39:W40)/10)</f>
        <v/>
      </c>
      <c r="X41" s="72">
        <f>IF(COUNT(X39:X40)=0,"",AVERAGE(X39:X40)/10)</f>
        <v/>
      </c>
      <c r="Y41" s="72">
        <f>IF(COUNT(Y39:Y40)=0,"",AVERAGE(Y39:Y40)/10)</f>
        <v/>
      </c>
      <c r="Z41" s="72">
        <f>IF(COUNT(Z39:Z40)=0,"",AVERAGE(Z39:Z40)/10)</f>
        <v/>
      </c>
      <c r="AA41" s="72">
        <f>IF(COUNT(AA39:AA40)=0,"",AVERAGE(AA39:AA40)/10)</f>
        <v/>
      </c>
      <c r="AB41" s="72">
        <f>IF(COUNT(AB39:AB40)=0,"",AVERAGE(AB39:AB40)/10)</f>
        <v/>
      </c>
      <c r="AC41" s="72">
        <f>IF(COUNT(AC39:AC40)=0,"",AVERAGE(AC39:AC40)/10)</f>
        <v/>
      </c>
      <c r="AD41" s="72">
        <f>IF(COUNT(AD39:AD40)=0,"",AVERAGE(AD39:AD40)/10)</f>
        <v/>
      </c>
      <c r="AE41" s="72">
        <f>IF(COUNT(AE39:AE40)=0,"",AVERAGE(AE39:AE40)/10)</f>
        <v/>
      </c>
      <c r="AF41" s="72">
        <f>IF(COUNT(AF39:AF40)=0,"",AVERAGE(AF39:AF40)/10)</f>
        <v/>
      </c>
      <c r="AG41" s="72">
        <f>IF(COUNT(AG39:AG40)=0,"",AVERAGE(AG39:AG40)/10)</f>
        <v/>
      </c>
      <c r="AH41" s="72">
        <f>IF(COUNT(AH39:AH40)=0,"",AVERAGE(AH39:AH40)/10)</f>
        <v/>
      </c>
      <c r="AI41" s="1" t="n"/>
      <c r="AJ41" s="1" t="n"/>
      <c r="AK41" s="81" t="inlineStr">
        <is>
          <t>Semaine 3</t>
        </is>
      </c>
      <c r="AL41" s="82">
        <f>IF(AM41="","",REPT("█",ROUND(MAX(0,MIN(1,AM41))*15,0)))</f>
        <v/>
      </c>
      <c r="AM41" s="70">
        <f>IF(COUNT(R39:X39)=0,"",AVERAGE(R39:X39)/10)</f>
        <v/>
      </c>
      <c r="AN41" s="1" t="n"/>
      <c r="AO41" s="1" t="n"/>
      <c r="AP41" s="1" t="n"/>
      <c r="AQ41" s="1" t="n"/>
      <c r="AR41" s="1" t="n"/>
      <c r="AS41" s="1" t="n"/>
      <c r="AT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81" t="inlineStr">
        <is>
          <t>Semaine 4</t>
        </is>
      </c>
      <c r="AL42" s="82">
        <f>IF(AM42="","",REPT("█",ROUND(MAX(0,MIN(1,AM42))*15,0)))</f>
        <v/>
      </c>
      <c r="AM42" s="70">
        <f>IF(COUNT(Y39:AE39)=0,"",AVERAGE(Y39:AE39)/10)</f>
        <v/>
      </c>
      <c r="AN42" s="1" t="n"/>
      <c r="AO42" s="1" t="n"/>
      <c r="AP42" s="1" t="n"/>
      <c r="AQ42" s="1" t="n"/>
      <c r="AR42" s="1" t="n"/>
      <c r="AS42" s="1" t="n"/>
      <c r="AT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81" t="inlineStr">
        <is>
          <t>Semaine 5</t>
        </is>
      </c>
      <c r="AL43" s="82">
        <f>IF(AM43="","",REPT("█",ROUND(MAX(0,MIN(1,AM43))*15,0)))</f>
        <v/>
      </c>
      <c r="AM43" s="70">
        <f>IF(COUNT(AF39:AH39)=0,"",AVERAGE(AF39:AH39)/10)</f>
        <v/>
      </c>
      <c r="AN43" s="1" t="n"/>
      <c r="AO43" s="1" t="n"/>
      <c r="AP43" s="1" t="n"/>
      <c r="AQ43" s="1" t="n"/>
      <c r="AR43" s="1" t="n"/>
      <c r="AS43" s="1" t="n"/>
      <c r="AT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83" t="inlineStr">
        <is>
          <t>Motivation</t>
        </is>
      </c>
      <c r="AL44" s="79" t="n"/>
      <c r="AM44" s="79" t="n"/>
      <c r="AN44" s="1" t="n"/>
      <c r="AO44" s="1" t="n"/>
      <c r="AP44" s="1" t="n"/>
      <c r="AQ44" s="1" t="n"/>
      <c r="AR44" s="1" t="n"/>
      <c r="AS44" s="1" t="n"/>
      <c r="AT44" s="1" t="n"/>
    </row>
    <row r="45" ht="1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81" t="inlineStr">
        <is>
          <t>Semaine 1</t>
        </is>
      </c>
      <c r="AL45" s="84">
        <f>IF(AM45="","",REPT("█",ROUND(MAX(0,MIN(1,AM45))*15,0)))</f>
        <v/>
      </c>
      <c r="AM45" s="70">
        <f>IF(COUNT(D40:J40)=0,"",AVERAGE(D40:J40)/10)</f>
        <v/>
      </c>
      <c r="AN45" s="1" t="n"/>
      <c r="AO45" s="1" t="n"/>
      <c r="AP45" s="1" t="n"/>
      <c r="AQ45" s="1" t="n"/>
      <c r="AR45" s="1" t="n"/>
      <c r="AS45" s="1" t="n"/>
      <c r="AT45" s="1" t="n"/>
    </row>
    <row r="46" ht="1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81" t="inlineStr">
        <is>
          <t>Semaine 2</t>
        </is>
      </c>
      <c r="AL46" s="84">
        <f>IF(AM46="","",REPT("█",ROUND(MAX(0,MIN(1,AM46))*15,0)))</f>
        <v/>
      </c>
      <c r="AM46" s="70">
        <f>IF(COUNT(K40:Q40)=0,"",AVERAGE(K40:Q40)/10)</f>
        <v/>
      </c>
      <c r="AN46" s="1" t="n"/>
      <c r="AO46" s="1" t="n"/>
      <c r="AP46" s="1" t="n"/>
      <c r="AQ46" s="1" t="n"/>
      <c r="AR46" s="1" t="n"/>
      <c r="AS46" s="1" t="n"/>
      <c r="AT46" s="1" t="n"/>
    </row>
    <row r="47" ht="1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81" t="inlineStr">
        <is>
          <t>Semaine 3</t>
        </is>
      </c>
      <c r="AL47" s="84">
        <f>IF(AM47="","",REPT("█",ROUND(MAX(0,MIN(1,AM47))*15,0)))</f>
        <v/>
      </c>
      <c r="AM47" s="70">
        <f>IF(COUNT(R40:X40)=0,"",AVERAGE(R40:X40)/10)</f>
        <v/>
      </c>
      <c r="AN47" s="1" t="n"/>
      <c r="AO47" s="1" t="n"/>
      <c r="AP47" s="1" t="n"/>
      <c r="AQ47" s="1" t="n"/>
      <c r="AR47" s="1" t="n"/>
      <c r="AS47" s="1" t="n"/>
      <c r="AT47" s="1" t="n"/>
    </row>
    <row r="48" ht="1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81" t="inlineStr">
        <is>
          <t>Semaine 4</t>
        </is>
      </c>
      <c r="AL48" s="84">
        <f>IF(AM48="","",REPT("█",ROUND(MAX(0,MIN(1,AM48))*15,0)))</f>
        <v/>
      </c>
      <c r="AM48" s="70">
        <f>IF(COUNT(Y40:AE40)=0,"",AVERAGE(Y40:AE40)/10)</f>
        <v/>
      </c>
      <c r="AN48" s="1" t="n"/>
      <c r="AO48" s="1" t="n"/>
      <c r="AP48" s="1" t="n"/>
      <c r="AQ48" s="1" t="n"/>
      <c r="AR48" s="1" t="n"/>
      <c r="AS48" s="1" t="n"/>
      <c r="AT48" s="1" t="n"/>
    </row>
    <row r="49" ht="1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81" t="inlineStr">
        <is>
          <t>Semaine 5</t>
        </is>
      </c>
      <c r="AL49" s="84">
        <f>IF(AM49="","",REPT("█",ROUND(MAX(0,MIN(1,AM49))*15,0)))</f>
        <v/>
      </c>
      <c r="AM49" s="70">
        <f>IF(COUNT(AF40:AH40)=0,"",AVERAGE(AF40:AH40)/10)</f>
        <v/>
      </c>
      <c r="AN49" s="1" t="n"/>
      <c r="AO49" s="1" t="n"/>
      <c r="AP49" s="1" t="n"/>
      <c r="AQ49" s="1" t="n"/>
      <c r="AR49" s="1" t="n"/>
      <c r="AS49" s="1" t="n"/>
      <c r="AT49" s="1" t="n"/>
    </row>
    <row r="50" ht="1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85" t="inlineStr">
        <is>
          <t>Score mental</t>
        </is>
      </c>
      <c r="AL50" s="79" t="n"/>
      <c r="AM50" s="79" t="n"/>
      <c r="AN50" s="1" t="n"/>
      <c r="AO50" s="1" t="n"/>
      <c r="AP50" s="1" t="n"/>
      <c r="AQ50" s="1" t="n"/>
      <c r="AR50" s="1" t="n"/>
      <c r="AS50" s="1" t="n"/>
      <c r="AT50" s="1" t="n"/>
    </row>
    <row r="51" ht="1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81" t="inlineStr">
        <is>
          <t>Semaine 1</t>
        </is>
      </c>
      <c r="AL51" s="74">
        <f>IF(AM51="","",REPT("█",ROUND(MAX(0,MIN(1,AM51))*15,0)))</f>
        <v/>
      </c>
      <c r="AM51" s="70">
        <f>IF(COUNT(D41:J41)=0,"",AVERAGE(D41:J41))</f>
        <v/>
      </c>
      <c r="AN51" s="1" t="n"/>
      <c r="AO51" s="1" t="n"/>
      <c r="AP51" s="1" t="n"/>
      <c r="AQ51" s="1" t="n"/>
      <c r="AR51" s="1" t="n"/>
      <c r="AS51" s="1" t="n"/>
      <c r="AT51" s="1" t="n"/>
    </row>
    <row r="52" ht="1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81" t="inlineStr">
        <is>
          <t>Semaine 2</t>
        </is>
      </c>
      <c r="AL52" s="74">
        <f>IF(AM52="","",REPT("█",ROUND(MAX(0,MIN(1,AM52))*15,0)))</f>
        <v/>
      </c>
      <c r="AM52" s="70">
        <f>IF(COUNT(K41:Q41)=0,"",AVERAGE(K41:Q41))</f>
        <v/>
      </c>
      <c r="AN52" s="1" t="n"/>
      <c r="AO52" s="1" t="n"/>
      <c r="AP52" s="1" t="n"/>
      <c r="AQ52" s="1" t="n"/>
      <c r="AR52" s="1" t="n"/>
      <c r="AS52" s="1" t="n"/>
      <c r="AT52" s="1" t="n"/>
    </row>
    <row r="53" ht="1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81" t="inlineStr">
        <is>
          <t>Semaine 3</t>
        </is>
      </c>
      <c r="AL53" s="74">
        <f>IF(AM53="","",REPT("█",ROUND(MAX(0,MIN(1,AM53))*15,0)))</f>
        <v/>
      </c>
      <c r="AM53" s="70">
        <f>IF(COUNT(R41:X41)=0,"",AVERAGE(R41:X41))</f>
        <v/>
      </c>
      <c r="AN53" s="1" t="n"/>
      <c r="AO53" s="1" t="n"/>
      <c r="AP53" s="1" t="n"/>
      <c r="AQ53" s="1" t="n"/>
      <c r="AR53" s="1" t="n"/>
      <c r="AS53" s="1" t="n"/>
      <c r="AT53" s="1" t="n"/>
    </row>
    <row r="54" ht="1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81" t="inlineStr">
        <is>
          <t>Semaine 4</t>
        </is>
      </c>
      <c r="AL54" s="74">
        <f>IF(AM54="","",REPT("█",ROUND(MAX(0,MIN(1,AM54))*15,0)))</f>
        <v/>
      </c>
      <c r="AM54" s="70">
        <f>IF(COUNT(Y41:AE41)=0,"",AVERAGE(Y41:AE41))</f>
        <v/>
      </c>
      <c r="AN54" s="1" t="n"/>
      <c r="AO54" s="1" t="n"/>
      <c r="AP54" s="1" t="n"/>
      <c r="AQ54" s="1" t="n"/>
      <c r="AR54" s="1" t="n"/>
      <c r="AS54" s="1" t="n"/>
      <c r="AT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81" t="inlineStr">
        <is>
          <t>Semaine 5</t>
        </is>
      </c>
      <c r="AL55" s="74">
        <f>IF(AM55="","",REPT("█",ROUND(MAX(0,MIN(1,AM55))*15,0)))</f>
        <v/>
      </c>
      <c r="AM55" s="70">
        <f>IF(COUNT(AF41:AH41)=0,"",AVERAGE(AF41:AH41))</f>
        <v/>
      </c>
      <c r="AN55" s="1" t="n"/>
      <c r="AO55" s="1" t="n"/>
      <c r="AP55" s="1" t="n"/>
      <c r="AQ55" s="1" t="n"/>
      <c r="AR55" s="1" t="n"/>
      <c r="AS55" s="1" t="n"/>
      <c r="AT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  <c r="AA58" s="1" t="n"/>
      <c r="AB58" s="1" t="n"/>
      <c r="AC58" s="1" t="n"/>
      <c r="AD58" s="1" t="n"/>
      <c r="AE58" s="1" t="n"/>
      <c r="AF58" s="1" t="n"/>
      <c r="AG58" s="1" t="n"/>
      <c r="AH58" s="1" t="n"/>
      <c r="AI58" s="1" t="n"/>
      <c r="AJ58" s="1" t="n"/>
      <c r="AK58" s="1" t="n"/>
      <c r="AL58" s="1" t="n"/>
      <c r="AM58" s="1" t="n"/>
      <c r="AN58" s="1" t="n"/>
      <c r="AO58" s="1" t="n"/>
      <c r="AP58" s="1" t="n"/>
      <c r="AQ58" s="1" t="n"/>
      <c r="AR58" s="1" t="n"/>
      <c r="AS58" s="1" t="n"/>
      <c r="AT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  <c r="AA59" s="1" t="n"/>
      <c r="AB59" s="1" t="n"/>
      <c r="AC59" s="1" t="n"/>
      <c r="AD59" s="1" t="n"/>
      <c r="AE59" s="1" t="n"/>
      <c r="AF59" s="1" t="n"/>
      <c r="AG59" s="1" t="n"/>
      <c r="AH59" s="1" t="n"/>
      <c r="AI59" s="1" t="n"/>
      <c r="AJ59" s="1" t="n"/>
      <c r="AK59" s="1" t="n"/>
      <c r="AL59" s="1" t="n"/>
      <c r="AM59" s="1" t="n"/>
      <c r="AN59" s="1" t="n"/>
      <c r="AO59" s="1" t="n"/>
      <c r="AP59" s="1" t="n"/>
      <c r="AQ59" s="1" t="n"/>
      <c r="AR59" s="1" t="n"/>
      <c r="AS59" s="1" t="n"/>
      <c r="AT59" s="1" t="n"/>
    </row>
    <row r="60">
      <c r="A60" s="1" t="n"/>
      <c r="B60" s="1" t="n"/>
      <c r="C60" s="1" t="n"/>
      <c r="D60" s="34">
        <f>IF(D19="",0,D19)</f>
        <v/>
      </c>
      <c r="E60" s="34">
        <f>IF(E19="",D60,E19)</f>
        <v/>
      </c>
      <c r="F60" s="34">
        <f>IF(F19="",E60,F19)</f>
        <v/>
      </c>
      <c r="G60" s="34">
        <f>IF(G19="",F60,G19)</f>
        <v/>
      </c>
      <c r="H60" s="34">
        <f>IF(H19="",G60,H19)</f>
        <v/>
      </c>
      <c r="I60" s="34">
        <f>IF(I19="",H60,I19)</f>
        <v/>
      </c>
      <c r="J60" s="34">
        <f>IF(J19="",I60,J19)</f>
        <v/>
      </c>
      <c r="K60" s="34">
        <f>IF(K19="",J60,K19)</f>
        <v/>
      </c>
      <c r="L60" s="34">
        <f>IF(L19="",K60,L19)</f>
        <v/>
      </c>
      <c r="M60" s="34">
        <f>IF(M19="",L60,M19)</f>
        <v/>
      </c>
      <c r="N60" s="34">
        <f>IF(N19="",M60,N19)</f>
        <v/>
      </c>
      <c r="O60" s="34">
        <f>IF(O19="",N60,O19)</f>
        <v/>
      </c>
      <c r="P60" s="34">
        <f>IF(P19="",O60,P19)</f>
        <v/>
      </c>
      <c r="Q60" s="34">
        <f>IF(Q19="",P60,Q19)</f>
        <v/>
      </c>
      <c r="R60" s="34">
        <f>IF(R19="",Q60,R19)</f>
        <v/>
      </c>
      <c r="S60" s="34">
        <f>IF(S19="",R60,S19)</f>
        <v/>
      </c>
      <c r="T60" s="34">
        <f>IF(T19="",S60,T19)</f>
        <v/>
      </c>
      <c r="U60" s="34">
        <f>IF(U19="",T60,U19)</f>
        <v/>
      </c>
      <c r="V60" s="34">
        <f>IF(V19="",U60,V19)</f>
        <v/>
      </c>
      <c r="W60" s="34">
        <f>IF(W19="",V60,W19)</f>
        <v/>
      </c>
      <c r="X60" s="34">
        <f>IF(X19="",W60,X19)</f>
        <v/>
      </c>
      <c r="Y60" s="34">
        <f>IF(Y19="",X60,Y19)</f>
        <v/>
      </c>
      <c r="Z60" s="34">
        <f>IF(Z19="",Y60,Z19)</f>
        <v/>
      </c>
      <c r="AA60" s="34">
        <f>IF(AA19="",Z60,AA19)</f>
        <v/>
      </c>
      <c r="AB60" s="34">
        <f>IF(AB19="",AA60,AB19)</f>
        <v/>
      </c>
      <c r="AC60" s="34">
        <f>IF(AC19="",AB60,AC19)</f>
        <v/>
      </c>
      <c r="AD60" s="34">
        <f>IF(AD19="",AC60,AD19)</f>
        <v/>
      </c>
      <c r="AE60" s="34">
        <f>IF(AE19="",AD60,AE19)</f>
        <v/>
      </c>
      <c r="AF60" s="34">
        <f>IF(AF19="",AE60,AF19)</f>
        <v/>
      </c>
      <c r="AG60" s="34">
        <f>IF(AG19="",AF60,AG19)</f>
        <v/>
      </c>
      <c r="AH60" s="34">
        <f>IF(AH19="",AG60,AH19)</f>
        <v/>
      </c>
      <c r="AI60" s="1" t="n"/>
      <c r="AJ60" s="1" t="n"/>
      <c r="AK60" s="1" t="n"/>
      <c r="AL60" s="1" t="n"/>
      <c r="AM60" s="1" t="n"/>
      <c r="AN60" s="1" t="n"/>
      <c r="AO60" s="1" t="n"/>
      <c r="AP60" s="1" t="n"/>
      <c r="AQ60" s="1" t="n"/>
      <c r="AR60" s="1" t="n"/>
      <c r="AS60" s="1" t="n"/>
      <c r="AT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  <c r="AA61" s="1" t="n"/>
      <c r="AB61" s="1" t="n"/>
      <c r="AC61" s="1" t="n"/>
      <c r="AD61" s="1" t="n"/>
      <c r="AE61" s="1" t="n"/>
      <c r="AF61" s="1" t="n"/>
      <c r="AG61" s="1" t="n"/>
      <c r="AH61" s="1" t="n"/>
      <c r="AI61" s="1" t="n"/>
      <c r="AJ61" s="1" t="n"/>
      <c r="AK61" s="1" t="n"/>
      <c r="AL61" s="1" t="n"/>
      <c r="AM61" s="1" t="n"/>
      <c r="AN61" s="1" t="n"/>
      <c r="AO61" s="1" t="n"/>
      <c r="AP61" s="1" t="n"/>
      <c r="AQ61" s="1" t="n"/>
      <c r="AR61" s="1" t="n"/>
      <c r="AS61" s="1" t="n"/>
      <c r="AT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  <c r="AA62" s="1" t="n"/>
      <c r="AB62" s="1" t="n"/>
      <c r="AC62" s="1" t="n"/>
      <c r="AD62" s="1" t="n"/>
      <c r="AE62" s="1" t="n"/>
      <c r="AF62" s="1" t="n"/>
      <c r="AG62" s="1" t="n"/>
      <c r="AH62" s="1" t="n"/>
      <c r="AI62" s="1" t="n"/>
      <c r="AJ62" s="1" t="n"/>
      <c r="AK62" s="1" t="n"/>
      <c r="AL62" s="1" t="n"/>
      <c r="AM62" s="1" t="n"/>
      <c r="AN62" s="1" t="n"/>
      <c r="AO62" s="1" t="n"/>
      <c r="AP62" s="1" t="n"/>
      <c r="AQ62" s="1" t="n"/>
      <c r="AR62" s="1" t="n"/>
      <c r="AS62" s="1" t="n"/>
      <c r="AT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  <c r="AA63" s="1" t="n"/>
      <c r="AB63" s="1" t="n"/>
      <c r="AC63" s="1" t="n"/>
      <c r="AD63" s="1" t="n"/>
      <c r="AE63" s="1" t="n"/>
      <c r="AF63" s="1" t="n"/>
      <c r="AG63" s="1" t="n"/>
      <c r="AH63" s="1" t="n"/>
      <c r="AI63" s="1" t="n"/>
      <c r="AJ63" s="1" t="n"/>
      <c r="AK63" s="1" t="n"/>
      <c r="AL63" s="1" t="n"/>
      <c r="AM63" s="1" t="n"/>
      <c r="AN63" s="1" t="n"/>
      <c r="AO63" s="1" t="n"/>
      <c r="AP63" s="1" t="n"/>
      <c r="AQ63" s="1" t="n"/>
      <c r="AR63" s="1" t="n"/>
      <c r="AS63" s="1" t="n"/>
      <c r="AT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  <c r="AA64" s="1" t="n"/>
      <c r="AB64" s="1" t="n"/>
      <c r="AC64" s="1" t="n"/>
      <c r="AD64" s="1" t="n"/>
      <c r="AE64" s="1" t="n"/>
      <c r="AF64" s="1" t="n"/>
      <c r="AG64" s="1" t="n"/>
      <c r="AH64" s="1" t="n"/>
      <c r="AI64" s="1" t="n"/>
      <c r="AJ64" s="1" t="n"/>
      <c r="AK64" s="1" t="n"/>
      <c r="AL64" s="1" t="n"/>
      <c r="AM64" s="1" t="n"/>
      <c r="AN64" s="1" t="n"/>
      <c r="AO64" s="1" t="n"/>
      <c r="AP64" s="1" t="n"/>
      <c r="AQ64" s="1" t="n"/>
      <c r="AR64" s="1" t="n"/>
      <c r="AS64" s="1" t="n"/>
      <c r="AT64" s="1" t="n"/>
    </row>
  </sheetData>
  <mergeCells count="23">
    <mergeCell ref="Y36:AE36"/>
    <mergeCell ref="AF6:AH6"/>
    <mergeCell ref="AK36:AM37"/>
    <mergeCell ref="K3:P4"/>
    <mergeCell ref="K2:P2"/>
    <mergeCell ref="Q3:AB4"/>
    <mergeCell ref="K6:Q6"/>
    <mergeCell ref="AC3:AH4"/>
    <mergeCell ref="F2:J2"/>
    <mergeCell ref="Q2:AB2"/>
    <mergeCell ref="AC2:AH2"/>
    <mergeCell ref="D36:J36"/>
    <mergeCell ref="K36:Q36"/>
    <mergeCell ref="AL21:AM21"/>
    <mergeCell ref="D6:J6"/>
    <mergeCell ref="AF36:AH36"/>
    <mergeCell ref="R6:X6"/>
    <mergeCell ref="R36:X36"/>
    <mergeCell ref="F3:J4"/>
    <mergeCell ref="AL20:AM20"/>
    <mergeCell ref="AK6:AM7"/>
    <mergeCell ref="AL19:AM19"/>
    <mergeCell ref="Y6:AE6"/>
  </mergeCells>
  <conditionalFormatting sqref="D6:AH8">
    <cfRule type="expression" priority="1" dxfId="0">
      <formula>COLUMN(D6)-3&gt;$AS$1</formula>
    </cfRule>
  </conditionalFormatting>
  <conditionalFormatting sqref="D9:AH18">
    <cfRule type="expression" priority="2" dxfId="1">
      <formula>OR(COLUMN(D9)-3&gt;$AS$1,$C9="")</formula>
    </cfRule>
  </conditionalFormatting>
  <conditionalFormatting sqref="D9:J18">
    <cfRule type="expression" priority="3" dxfId="2">
      <formula>AND(D9&lt;&gt;"",D9&lt;&gt;FALSE)</formula>
    </cfRule>
  </conditionalFormatting>
  <conditionalFormatting sqref="K9:Q18">
    <cfRule type="expression" priority="4" dxfId="3">
      <formula>AND(K9&lt;&gt;"",K9&lt;&gt;FALSE)</formula>
    </cfRule>
  </conditionalFormatting>
  <conditionalFormatting sqref="R9:X18">
    <cfRule type="expression" priority="5" dxfId="4">
      <formula>AND(R9&lt;&gt;"",R9&lt;&gt;FALSE)</formula>
    </cfRule>
  </conditionalFormatting>
  <conditionalFormatting sqref="Y9:AE18">
    <cfRule type="expression" priority="6" dxfId="5">
      <formula>AND(Y9&lt;&gt;"",Y9&lt;&gt;FALSE)</formula>
    </cfRule>
  </conditionalFormatting>
  <conditionalFormatting sqref="AF9:AH18">
    <cfRule type="expression" priority="7" dxfId="6">
      <formula>AND(AF9&lt;&gt;"",AF9&lt;&gt;FALSE)</formula>
    </cfRule>
  </conditionalFormatting>
  <conditionalFormatting sqref="D19:AH19">
    <cfRule type="expression" priority="8" dxfId="7">
      <formula>AND(ISNUMBER(D19),D19&gt;=0.7)</formula>
    </cfRule>
    <cfRule type="expression" priority="9" dxfId="8">
      <formula>AND(ISNUMBER(D19),D19&gt;=0.4,D19&lt;0.7)</formula>
    </cfRule>
    <cfRule type="expression" priority="10" dxfId="9">
      <formula>AND(ISNUMBER(D19),D19&lt;0.4)</formula>
    </cfRule>
  </conditionalFormatting>
  <conditionalFormatting sqref="D36:AH38">
    <cfRule type="expression" priority="11" dxfId="0">
      <formula>COLUMN(D36)-3&gt;$AS$1</formula>
    </cfRule>
  </conditionalFormatting>
  <conditionalFormatting sqref="D39:AH40">
    <cfRule type="expression" priority="12" dxfId="0">
      <formula>COLUMN(D39)-3&gt;$AS$1</formula>
    </cfRule>
  </conditionalFormatting>
  <conditionalFormatting sqref="D41:AH41">
    <cfRule type="expression" priority="13" dxfId="7">
      <formula>AND(ISNUMBER(D41),D41&gt;=0.7)</formula>
    </cfRule>
    <cfRule type="expression" priority="14" dxfId="8">
      <formula>AND(ISNUMBER(D41),D41&gt;=0.4,D41&lt;0.7)</formula>
    </cfRule>
    <cfRule type="expression" priority="15" dxfId="9">
      <formula>AND(ISNUMBER(D41),D41&lt;0.4)</formula>
    </cfRule>
  </conditionalFormatting>
  <conditionalFormatting sqref="AL9:AM18">
    <cfRule type="expression" priority="16" dxfId="7">
      <formula>AND(ISNUMBER($AM9),$AM9&gt;=0.7)</formula>
    </cfRule>
    <cfRule type="expression" priority="17" dxfId="8">
      <formula>AND(ISNUMBER($AM9),$AM9&gt;=0.4,$AM9&lt;0.7)</formula>
    </cfRule>
    <cfRule type="expression" priority="18" dxfId="9">
      <formula>AND(ISNUMBER($AM9),$AM9&lt;0.4)</formula>
    </cfRule>
  </conditionalFormatting>
  <conditionalFormatting sqref="AL51:AM55">
    <cfRule type="expression" priority="19" dxfId="7">
      <formula>AND(ISNUMBER($AM51),$AM51&gt;=0.7)</formula>
    </cfRule>
    <cfRule type="expression" priority="20" dxfId="8">
      <formula>AND(ISNUMBER($AM51),$AM51&gt;=0.4,$AM51&lt;0.7)</formula>
    </cfRule>
    <cfRule type="expression" priority="21" dxfId="9">
      <formula>AND(ISNUMBER($AM51),$AM51&lt;0.4)</formula>
    </cfRule>
  </conditionalFormatting>
  <dataValidations count="1">
    <dataValidation sqref="D39:AH40" showDropDown="0" showInputMessage="0" showErrorMessage="1" allowBlank="1" error="Une note de 1 à 10." type="whole" operator="between">
      <formula1>1</formula1>
      <formula2>10</formula2>
    </dataValidation>
  </dataValidations>
  <hyperlinks>
    <hyperlink ref="B3" location="'Démarrer'!A1" display="◄"/>
    <hyperlink ref="D3" location="'Janvier'!A1" display="►"/>
  </hyperlink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45CF86"/>
    <outlinePr summaryBelow="1" summaryRight="1"/>
    <pageSetUpPr fitToPage="1"/>
  </sheetPr>
  <dimension ref="A1:H40"/>
  <sheetViews>
    <sheetView showGridLines="0" tabSelected="0" workbookViewId="0">
      <selection activeCell="A1" sqref="A1"/>
    </sheetView>
  </sheetViews>
  <sheetFormatPr baseColWidth="8" defaultRowHeight="15"/>
  <cols>
    <col width="1.5" customWidth="1" min="1" max="1"/>
    <col width="27" customWidth="1" min="2" max="2"/>
    <col width="8" customWidth="1" min="3" max="3"/>
    <col width="10" customWidth="1" min="4" max="4"/>
    <col width="1.5" customWidth="1" min="5" max="5"/>
    <col width="4" customWidth="1" min="6" max="6"/>
  </cols>
  <sheetData>
    <row r="1" ht="8" customHeight="1">
      <c r="A1" s="1" t="n"/>
      <c r="B1" s="1" t="n"/>
      <c r="C1" s="1" t="n"/>
      <c r="D1" s="1" t="n"/>
      <c r="E1" s="1" t="n"/>
      <c r="F1" s="34">
        <f>CHOOSE(MONTH(TODAY()),"Janvier","Février","Mars","Avril","Mai","Juin","Juillet","Août","Septembre","Octobre","Novembre","Décembre")</f>
        <v/>
      </c>
      <c r="G1" s="1" t="n"/>
      <c r="H1" s="1" t="n"/>
    </row>
    <row r="2" ht="20" customHeight="1">
      <c r="A2" s="1" t="n"/>
      <c r="B2" s="86" t="inlineStr">
        <is>
          <t>HABITUDES CLAIRES · MOBILE</t>
        </is>
      </c>
      <c r="E2" s="1" t="n"/>
      <c r="F2" s="1" t="n"/>
      <c r="G2" s="1" t="n"/>
      <c r="H2" s="1" t="n"/>
    </row>
    <row r="3" ht="36" customHeight="1">
      <c r="A3" s="1" t="n"/>
      <c r="B3" s="87">
        <f>$F$1</f>
        <v/>
      </c>
      <c r="E3" s="1" t="n"/>
      <c r="F3" s="1" t="n"/>
      <c r="G3" s="1" t="n"/>
      <c r="H3" s="1" t="n"/>
    </row>
    <row r="4" ht="20" customHeight="1">
      <c r="A4" s="1" t="n"/>
      <c r="B4" s="88">
        <f>"Aujourd'hui : "&amp;TEXT(TODAY(),"dd/mm/yyyy")</f>
        <v/>
      </c>
      <c r="E4" s="1" t="n"/>
      <c r="F4" s="1" t="n"/>
      <c r="G4" s="1" t="n"/>
      <c r="H4" s="1" t="n"/>
    </row>
    <row r="5" ht="10" customHeight="1">
      <c r="A5" s="1" t="n"/>
      <c r="B5" s="1" t="n"/>
      <c r="C5" s="1" t="n"/>
      <c r="D5" s="1" t="n"/>
      <c r="E5" s="1" t="n"/>
      <c r="F5" s="1" t="n"/>
      <c r="G5" s="1" t="n"/>
      <c r="H5" s="1" t="n"/>
    </row>
    <row r="6" ht="20" customHeight="1">
      <c r="A6" s="1" t="n"/>
      <c r="B6" s="89" t="inlineStr">
        <is>
          <t>Progression du mois</t>
        </is>
      </c>
      <c r="C6" s="90" t="inlineStr">
        <is>
          <t>Cases cochées</t>
        </is>
      </c>
      <c r="E6" s="1" t="n"/>
      <c r="F6" s="1" t="n"/>
      <c r="G6" s="1" t="n"/>
      <c r="H6" s="1" t="n"/>
    </row>
    <row r="7" ht="40" customHeight="1">
      <c r="A7" s="1" t="n"/>
      <c r="B7" s="91">
        <f>INDIRECT("'"&amp;$F$1&amp;"'!"&amp;"AC3")</f>
        <v/>
      </c>
      <c r="C7" s="92">
        <f>INDIRECT("'"&amp;$F$1&amp;"'!"&amp;"K3")</f>
        <v/>
      </c>
      <c r="E7" s="1" t="n"/>
      <c r="F7" s="1" t="n"/>
      <c r="G7" s="1" t="n"/>
      <c r="H7" s="1" t="n"/>
    </row>
    <row r="8" ht="12" customHeight="1">
      <c r="A8" s="1" t="n"/>
      <c r="B8" s="1" t="n"/>
      <c r="C8" s="1" t="n"/>
      <c r="D8" s="1" t="n"/>
      <c r="E8" s="1" t="n"/>
      <c r="F8" s="1" t="n"/>
      <c r="G8" s="1" t="n"/>
      <c r="H8" s="1" t="n"/>
    </row>
    <row r="9" ht="22" customHeight="1">
      <c r="A9" s="1" t="n"/>
      <c r="B9" s="93" t="inlineStr">
        <is>
          <t>MES HABITUDES</t>
        </is>
      </c>
      <c r="C9" s="94" t="inlineStr">
        <is>
          <t>AUJ.</t>
        </is>
      </c>
      <c r="D9" s="94" t="inlineStr">
        <is>
          <t>MOIS</t>
        </is>
      </c>
      <c r="E9" s="1" t="n"/>
      <c r="F9" s="1" t="n"/>
      <c r="G9" s="1" t="n"/>
      <c r="H9" s="1" t="n"/>
    </row>
    <row r="10" ht="30" customHeight="1">
      <c r="A10" s="1" t="n"/>
      <c r="B10" s="95">
        <f>IF(INDIRECT("'"&amp;$F$1&amp;"'!"&amp;"C9")="","",INDIRECT("'"&amp;$F$1&amp;"'!"&amp;"C9"))</f>
        <v/>
      </c>
      <c r="C10" s="96">
        <f>IF(B10="","",IF(COUNTA(INDIRECT("'"&amp;$F$1&amp;"'!"&amp;ADDRESS(9,3+DAY(TODAY()))))-COUNTIF(INDIRECT("'"&amp;$F$1&amp;"'!"&amp;ADDRESS(9,3+DAY(TODAY()))),FALSE)&gt;0,"✓","·"))</f>
        <v/>
      </c>
      <c r="D10" s="97">
        <f>IF(B10="","",INDIRECT("'"&amp;$F$1&amp;"'!"&amp;"AM9"))</f>
        <v/>
      </c>
      <c r="E10" s="1" t="n"/>
      <c r="F10" s="1" t="n"/>
      <c r="G10" s="1" t="n"/>
      <c r="H10" s="1" t="n"/>
    </row>
    <row r="11" ht="30" customHeight="1">
      <c r="A11" s="1" t="n"/>
      <c r="B11" s="95">
        <f>IF(INDIRECT("'"&amp;$F$1&amp;"'!"&amp;"C10")="","",INDIRECT("'"&amp;$F$1&amp;"'!"&amp;"C10"))</f>
        <v/>
      </c>
      <c r="C11" s="96">
        <f>IF(B11="","",IF(COUNTA(INDIRECT("'"&amp;$F$1&amp;"'!"&amp;ADDRESS(10,3+DAY(TODAY()))))-COUNTIF(INDIRECT("'"&amp;$F$1&amp;"'!"&amp;ADDRESS(10,3+DAY(TODAY()))),FALSE)&gt;0,"✓","·"))</f>
        <v/>
      </c>
      <c r="D11" s="97">
        <f>IF(B11="","",INDIRECT("'"&amp;$F$1&amp;"'!"&amp;"AM10"))</f>
        <v/>
      </c>
      <c r="E11" s="1" t="n"/>
      <c r="F11" s="1" t="n"/>
      <c r="G11" s="1" t="n"/>
      <c r="H11" s="1" t="n"/>
    </row>
    <row r="12" ht="30" customHeight="1">
      <c r="A12" s="1" t="n"/>
      <c r="B12" s="95">
        <f>IF(INDIRECT("'"&amp;$F$1&amp;"'!"&amp;"C11")="","",INDIRECT("'"&amp;$F$1&amp;"'!"&amp;"C11"))</f>
        <v/>
      </c>
      <c r="C12" s="96">
        <f>IF(B12="","",IF(COUNTA(INDIRECT("'"&amp;$F$1&amp;"'!"&amp;ADDRESS(11,3+DAY(TODAY()))))-COUNTIF(INDIRECT("'"&amp;$F$1&amp;"'!"&amp;ADDRESS(11,3+DAY(TODAY()))),FALSE)&gt;0,"✓","·"))</f>
        <v/>
      </c>
      <c r="D12" s="97">
        <f>IF(B12="","",INDIRECT("'"&amp;$F$1&amp;"'!"&amp;"AM11"))</f>
        <v/>
      </c>
      <c r="E12" s="1" t="n"/>
      <c r="F12" s="1" t="n"/>
      <c r="G12" s="1" t="n"/>
      <c r="H12" s="1" t="n"/>
    </row>
    <row r="13" ht="30" customHeight="1">
      <c r="A13" s="1" t="n"/>
      <c r="B13" s="95">
        <f>IF(INDIRECT("'"&amp;$F$1&amp;"'!"&amp;"C12")="","",INDIRECT("'"&amp;$F$1&amp;"'!"&amp;"C12"))</f>
        <v/>
      </c>
      <c r="C13" s="96">
        <f>IF(B13="","",IF(COUNTA(INDIRECT("'"&amp;$F$1&amp;"'!"&amp;ADDRESS(12,3+DAY(TODAY()))))-COUNTIF(INDIRECT("'"&amp;$F$1&amp;"'!"&amp;ADDRESS(12,3+DAY(TODAY()))),FALSE)&gt;0,"✓","·"))</f>
        <v/>
      </c>
      <c r="D13" s="97">
        <f>IF(B13="","",INDIRECT("'"&amp;$F$1&amp;"'!"&amp;"AM12"))</f>
        <v/>
      </c>
      <c r="E13" s="1" t="n"/>
      <c r="F13" s="1" t="n"/>
      <c r="G13" s="1" t="n"/>
      <c r="H13" s="1" t="n"/>
    </row>
    <row r="14" ht="30" customHeight="1">
      <c r="A14" s="1" t="n"/>
      <c r="B14" s="95">
        <f>IF(INDIRECT("'"&amp;$F$1&amp;"'!"&amp;"C13")="","",INDIRECT("'"&amp;$F$1&amp;"'!"&amp;"C13"))</f>
        <v/>
      </c>
      <c r="C14" s="96">
        <f>IF(B14="","",IF(COUNTA(INDIRECT("'"&amp;$F$1&amp;"'!"&amp;ADDRESS(13,3+DAY(TODAY()))))-COUNTIF(INDIRECT("'"&amp;$F$1&amp;"'!"&amp;ADDRESS(13,3+DAY(TODAY()))),FALSE)&gt;0,"✓","·"))</f>
        <v/>
      </c>
      <c r="D14" s="97">
        <f>IF(B14="","",INDIRECT("'"&amp;$F$1&amp;"'!"&amp;"AM13"))</f>
        <v/>
      </c>
      <c r="E14" s="1" t="n"/>
      <c r="F14" s="1" t="n"/>
      <c r="G14" s="1" t="n"/>
      <c r="H14" s="1" t="n"/>
    </row>
    <row r="15" ht="30" customHeight="1">
      <c r="A15" s="1" t="n"/>
      <c r="B15" s="95">
        <f>IF(INDIRECT("'"&amp;$F$1&amp;"'!"&amp;"C14")="","",INDIRECT("'"&amp;$F$1&amp;"'!"&amp;"C14"))</f>
        <v/>
      </c>
      <c r="C15" s="96">
        <f>IF(B15="","",IF(COUNTA(INDIRECT("'"&amp;$F$1&amp;"'!"&amp;ADDRESS(14,3+DAY(TODAY()))))-COUNTIF(INDIRECT("'"&amp;$F$1&amp;"'!"&amp;ADDRESS(14,3+DAY(TODAY()))),FALSE)&gt;0,"✓","·"))</f>
        <v/>
      </c>
      <c r="D15" s="97">
        <f>IF(B15="","",INDIRECT("'"&amp;$F$1&amp;"'!"&amp;"AM14"))</f>
        <v/>
      </c>
      <c r="E15" s="1" t="n"/>
      <c r="F15" s="1" t="n"/>
      <c r="G15" s="1" t="n"/>
      <c r="H15" s="1" t="n"/>
    </row>
    <row r="16" ht="30" customHeight="1">
      <c r="A16" s="1" t="n"/>
      <c r="B16" s="95">
        <f>IF(INDIRECT("'"&amp;$F$1&amp;"'!"&amp;"C15")="","",INDIRECT("'"&amp;$F$1&amp;"'!"&amp;"C15"))</f>
        <v/>
      </c>
      <c r="C16" s="96">
        <f>IF(B16="","",IF(COUNTA(INDIRECT("'"&amp;$F$1&amp;"'!"&amp;ADDRESS(15,3+DAY(TODAY()))))-COUNTIF(INDIRECT("'"&amp;$F$1&amp;"'!"&amp;ADDRESS(15,3+DAY(TODAY()))),FALSE)&gt;0,"✓","·"))</f>
        <v/>
      </c>
      <c r="D16" s="97">
        <f>IF(B16="","",INDIRECT("'"&amp;$F$1&amp;"'!"&amp;"AM15"))</f>
        <v/>
      </c>
      <c r="E16" s="1" t="n"/>
      <c r="F16" s="1" t="n"/>
      <c r="G16" s="1" t="n"/>
      <c r="H16" s="1" t="n"/>
    </row>
    <row r="17" ht="30" customHeight="1">
      <c r="A17" s="1" t="n"/>
      <c r="B17" s="95">
        <f>IF(INDIRECT("'"&amp;$F$1&amp;"'!"&amp;"C16")="","",INDIRECT("'"&amp;$F$1&amp;"'!"&amp;"C16"))</f>
        <v/>
      </c>
      <c r="C17" s="96">
        <f>IF(B17="","",IF(COUNTA(INDIRECT("'"&amp;$F$1&amp;"'!"&amp;ADDRESS(16,3+DAY(TODAY()))))-COUNTIF(INDIRECT("'"&amp;$F$1&amp;"'!"&amp;ADDRESS(16,3+DAY(TODAY()))),FALSE)&gt;0,"✓","·"))</f>
        <v/>
      </c>
      <c r="D17" s="97">
        <f>IF(B17="","",INDIRECT("'"&amp;$F$1&amp;"'!"&amp;"AM16"))</f>
        <v/>
      </c>
      <c r="E17" s="1" t="n"/>
      <c r="F17" s="1" t="n"/>
      <c r="G17" s="1" t="n"/>
      <c r="H17" s="1" t="n"/>
    </row>
    <row r="18" ht="30" customHeight="1">
      <c r="A18" s="1" t="n"/>
      <c r="B18" s="95">
        <f>IF(INDIRECT("'"&amp;$F$1&amp;"'!"&amp;"C17")="","",INDIRECT("'"&amp;$F$1&amp;"'!"&amp;"C17"))</f>
        <v/>
      </c>
      <c r="C18" s="96">
        <f>IF(B18="","",IF(COUNTA(INDIRECT("'"&amp;$F$1&amp;"'!"&amp;ADDRESS(17,3+DAY(TODAY()))))-COUNTIF(INDIRECT("'"&amp;$F$1&amp;"'!"&amp;ADDRESS(17,3+DAY(TODAY()))),FALSE)&gt;0,"✓","·"))</f>
        <v/>
      </c>
      <c r="D18" s="97">
        <f>IF(B18="","",INDIRECT("'"&amp;$F$1&amp;"'!"&amp;"AM17"))</f>
        <v/>
      </c>
      <c r="E18" s="1" t="n"/>
      <c r="F18" s="1" t="n"/>
      <c r="G18" s="1" t="n"/>
      <c r="H18" s="1" t="n"/>
    </row>
    <row r="19" ht="30" customHeight="1">
      <c r="A19" s="1" t="n"/>
      <c r="B19" s="95">
        <f>IF(INDIRECT("'"&amp;$F$1&amp;"'!"&amp;"C18")="","",INDIRECT("'"&amp;$F$1&amp;"'!"&amp;"C18"))</f>
        <v/>
      </c>
      <c r="C19" s="96">
        <f>IF(B19="","",IF(COUNTA(INDIRECT("'"&amp;$F$1&amp;"'!"&amp;ADDRESS(18,3+DAY(TODAY()))))-COUNTIF(INDIRECT("'"&amp;$F$1&amp;"'!"&amp;ADDRESS(18,3+DAY(TODAY()))),FALSE)&gt;0,"✓","·"))</f>
        <v/>
      </c>
      <c r="D19" s="97">
        <f>IF(B19="","",INDIRECT("'"&amp;$F$1&amp;"'!"&amp;"AM18"))</f>
        <v/>
      </c>
      <c r="E19" s="1" t="n"/>
      <c r="F19" s="1" t="n"/>
      <c r="G19" s="1" t="n"/>
      <c r="H19" s="1" t="n"/>
    </row>
    <row r="20" ht="12" customHeight="1">
      <c r="A20" s="1" t="n"/>
      <c r="B20" s="1" t="n"/>
      <c r="C20" s="1" t="n"/>
      <c r="D20" s="1" t="n"/>
      <c r="E20" s="1" t="n"/>
      <c r="F20" s="1" t="n"/>
      <c r="G20" s="1" t="n"/>
      <c r="H20" s="1" t="n"/>
    </row>
    <row r="21" ht="24" customHeight="1">
      <c r="A21" s="1" t="n"/>
      <c r="B21" s="98" t="inlineStr">
        <is>
          <t>Fait aujourd'hui</t>
        </is>
      </c>
      <c r="C21" s="99">
        <f>COUNTIF(C10:C19,"✓")&amp;" / "&amp;COUNTA('Démarrer'!$C$9:$C$18)</f>
        <v/>
      </c>
      <c r="E21" s="1" t="n"/>
      <c r="F21" s="1" t="n"/>
      <c r="G21" s="1" t="n"/>
      <c r="H21" s="1" t="n"/>
    </row>
    <row r="22" ht="24" customHeight="1">
      <c r="A22" s="1" t="n"/>
      <c r="B22" s="98" t="inlineStr">
        <is>
          <t>Meilleure habitude</t>
        </is>
      </c>
      <c r="C22" s="99">
        <f>INDIRECT("'"&amp;$F$1&amp;"'!"&amp;"AL19")</f>
        <v/>
      </c>
      <c r="E22" s="1" t="n"/>
      <c r="F22" s="1" t="n"/>
      <c r="G22" s="1" t="n"/>
      <c r="H22" s="1" t="n"/>
    </row>
    <row r="23" ht="12" customHeight="1">
      <c r="A23" s="1" t="n"/>
      <c r="B23" s="1" t="n"/>
      <c r="C23" s="1" t="n"/>
      <c r="D23" s="1" t="n"/>
      <c r="E23" s="1" t="n"/>
      <c r="F23" s="1" t="n"/>
      <c r="G23" s="1" t="n"/>
      <c r="H23" s="1" t="n"/>
    </row>
    <row r="24">
      <c r="A24" s="1" t="n"/>
      <c r="B24" s="86" t="inlineStr">
        <is>
          <t>COMMENT COCHER SUR TÉLÉPHONE</t>
        </is>
      </c>
      <c r="E24" s="1" t="n"/>
      <c r="F24" s="1" t="n"/>
      <c r="G24" s="1" t="n"/>
      <c r="H24" s="1" t="n"/>
    </row>
    <row r="25" ht="30" customHeight="1">
      <c r="A25" s="1" t="n"/>
      <c r="B25" s="100" t="inlineStr">
        <is>
          <t>1. Pour cocher : ouvre l'onglet du mois en bas de l'écran.</t>
        </is>
      </c>
      <c r="E25" s="1" t="n"/>
      <c r="F25" s="1" t="n"/>
      <c r="G25" s="1" t="n"/>
      <c r="H25" s="1" t="n"/>
    </row>
    <row r="26" ht="30" customHeight="1">
      <c r="A26" s="1" t="n"/>
      <c r="B26" s="100" t="inlineStr">
        <is>
          <t>2. Va à la colonne du jour et tape x dans la case.</t>
        </is>
      </c>
      <c r="E26" s="1" t="n"/>
      <c r="F26" s="1" t="n"/>
      <c r="G26" s="1" t="n"/>
      <c r="H26" s="1" t="n"/>
    </row>
    <row r="27" ht="30" customHeight="1">
      <c r="A27" s="1" t="n"/>
      <c r="B27" s="100" t="inlineStr">
        <is>
          <t>3. Les noms d'habitudes restent visibles quand tu fais défiler.</t>
        </is>
      </c>
      <c r="E27" s="1" t="n"/>
      <c r="F27" s="1" t="n"/>
      <c r="G27" s="1" t="n"/>
      <c r="H27" s="1" t="n"/>
    </row>
    <row r="28" ht="30" customHeight="1">
      <c r="A28" s="1" t="n"/>
      <c r="B28" s="100" t="inlineStr">
        <is>
          <t>4. Reviens ici pour voir ta journée d'un coup d'œil.</t>
        </is>
      </c>
      <c r="E28" s="1" t="n"/>
      <c r="F28" s="1" t="n"/>
      <c r="G28" s="1" t="n"/>
      <c r="H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</row>
  </sheetData>
  <mergeCells count="12">
    <mergeCell ref="B28:D28"/>
    <mergeCell ref="B3:D3"/>
    <mergeCell ref="C6:D6"/>
    <mergeCell ref="C7:D7"/>
    <mergeCell ref="C21:D21"/>
    <mergeCell ref="B4:D4"/>
    <mergeCell ref="B26:D26"/>
    <mergeCell ref="B27:D27"/>
    <mergeCell ref="C22:D22"/>
    <mergeCell ref="B25:D25"/>
    <mergeCell ref="B24:D24"/>
    <mergeCell ref="B2:D2"/>
  </mergeCells>
  <conditionalFormatting sqref="C10:C19">
    <cfRule type="expression" priority="1" dxfId="6">
      <formula>C10="✓"</formula>
    </cfRule>
  </conditionalFormatting>
  <conditionalFormatting sqref="D10:D19">
    <cfRule type="expression" priority="2" dxfId="7">
      <formula>AND(ISNUMBER(D10),D10&gt;=0.7)</formula>
    </cfRule>
    <cfRule type="expression" priority="3" dxfId="8">
      <formula>AND(ISNUMBER(D10),D10&gt;=0.4,D10&lt;0.7)</formula>
    </cfRule>
    <cfRule type="expression" priority="4" dxfId="9">
      <formula>AND(ISNUMBER(D10),D10&lt;0.4)</formula>
    </cfRule>
  </conditionalFormatting>
  <pageMargins left="0.75" right="0.75" top="1" bottom="1" header="0.5" footer="0.5"/>
  <pageSetup orientation="landscape" fitToHeight="1" fitToWidth="1"/>
</worksheet>
</file>

<file path=xl/worksheets/sheet4.xml><?xml version="1.0" encoding="utf-8"?>
<worksheet xmlns="http://schemas.openxmlformats.org/spreadsheetml/2006/main">
  <sheetPr>
    <tabColor rgb="00FFFFFF"/>
    <outlinePr summaryBelow="1" summaryRight="1"/>
    <pageSetUpPr fitToPage="1"/>
  </sheetPr>
  <dimension ref="A1:R60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4" customWidth="1" min="15" max="15"/>
    <col width="2" customWidth="1" min="16" max="16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22" customHeight="1">
      <c r="A2" s="1" t="n"/>
      <c r="B2" s="101">
        <f>'Démarrer'!C6</f>
        <v/>
      </c>
      <c r="C2" s="35" t="inlineStr">
        <is>
          <t>Cases cochées</t>
        </is>
      </c>
      <c r="F2" s="35" t="inlineStr">
        <is>
          <t>Progression moyenne</t>
        </is>
      </c>
      <c r="I2" s="35" t="inlineStr">
        <is>
          <t>Meilleur mois</t>
        </is>
      </c>
      <c r="L2" s="35" t="inlineStr">
        <is>
          <t>Humeur moyenne</t>
        </is>
      </c>
      <c r="P2" s="1" t="n"/>
      <c r="Q2" s="1" t="n"/>
      <c r="R2" s="1" t="n"/>
    </row>
    <row r="3" ht="34" customHeight="1">
      <c r="A3" s="1" t="n"/>
      <c r="B3" s="102" t="inlineStr">
        <is>
          <t>Mon année</t>
        </is>
      </c>
      <c r="C3" s="38">
        <f>'Janvier'!K3+'Février'!K3+'Mars'!K3+'Avril'!K3+'Mai'!K3+'Juin'!K3+'Juillet'!K3+'Août'!K3+'Septembre'!K3+'Octobre'!K3+'Novembre'!K3+'Décembre'!K3</f>
        <v/>
      </c>
      <c r="F3" s="40">
        <f>IFERROR(AVERAGE(C30:N30),0)</f>
        <v/>
      </c>
      <c r="I3" s="103">
        <f>IF(MAX(C30:N30)=0,"—",INDEX(C29:N29,MATCH(MAX(C30:N30),C30:N30,0)))</f>
        <v/>
      </c>
      <c r="L3" s="104">
        <f>IFERROR(AVERAGE(C45:N45),"—")</f>
        <v/>
      </c>
      <c r="P3" s="1" t="n"/>
      <c r="Q3" s="1" t="n"/>
      <c r="R3" s="1" t="n"/>
    </row>
    <row r="4" ht="22" customHeight="1">
      <c r="A4" s="1" t="n"/>
      <c r="B4" s="105" t="inlineStr">
        <is>
          <t>- Tableau de bord -</t>
        </is>
      </c>
      <c r="P4" s="1" t="n"/>
      <c r="Q4" s="1" t="n"/>
      <c r="R4" s="1" t="n"/>
    </row>
    <row r="5" ht="10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</row>
    <row r="6">
      <c r="A6" s="1" t="n"/>
      <c r="B6" s="106" t="inlineStr">
        <is>
          <t>Progression par mois</t>
        </is>
      </c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</row>
    <row r="7" ht="15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</row>
    <row r="8" ht="15" customHeight="1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</row>
    <row r="9" ht="1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</row>
    <row r="10" ht="15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</row>
    <row r="11" ht="15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</row>
    <row r="12" ht="15" customHeight="1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</row>
    <row r="13" ht="15" customHeight="1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</row>
    <row r="14" ht="15" customHeight="1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</row>
    <row r="15" ht="15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</row>
    <row r="16" ht="15" customHeight="1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</row>
    <row r="17" ht="15" customHeight="1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</row>
    <row r="18" ht="15" customHeight="1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</row>
    <row r="19" ht="15" customHeight="1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</row>
    <row r="20" ht="15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</row>
    <row r="21" ht="15" customHeight="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</row>
    <row r="22" ht="15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</row>
    <row r="23" ht="15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</row>
    <row r="24" ht="15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</row>
    <row r="25" ht="15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</row>
    <row r="26" ht="15" customHeight="1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</row>
    <row r="27" ht="15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</row>
    <row r="29">
      <c r="A29" s="1" t="n"/>
      <c r="B29" s="86" t="inlineStr">
        <is>
          <t>Mois</t>
        </is>
      </c>
      <c r="C29" s="94" t="inlineStr">
        <is>
          <t>Janv.</t>
        </is>
      </c>
      <c r="D29" s="107" t="inlineStr">
        <is>
          <t>Févr.</t>
        </is>
      </c>
      <c r="E29" s="108" t="inlineStr">
        <is>
          <t>Mars</t>
        </is>
      </c>
      <c r="F29" s="109" t="inlineStr">
        <is>
          <t>Avr.</t>
        </is>
      </c>
      <c r="G29" s="110" t="inlineStr">
        <is>
          <t>Mai</t>
        </is>
      </c>
      <c r="H29" s="94" t="inlineStr">
        <is>
          <t>Juin</t>
        </is>
      </c>
      <c r="I29" s="107" t="inlineStr">
        <is>
          <t>Juil.</t>
        </is>
      </c>
      <c r="J29" s="108" t="inlineStr">
        <is>
          <t>Août</t>
        </is>
      </c>
      <c r="K29" s="109" t="inlineStr">
        <is>
          <t>Sept.</t>
        </is>
      </c>
      <c r="L29" s="110" t="inlineStr">
        <is>
          <t>Oct.</t>
        </is>
      </c>
      <c r="M29" s="94" t="inlineStr">
        <is>
          <t>Nov.</t>
        </is>
      </c>
      <c r="N29" s="107" t="inlineStr">
        <is>
          <t>Déc.</t>
        </is>
      </c>
      <c r="O29" s="111" t="inlineStr">
        <is>
          <t>Année</t>
        </is>
      </c>
      <c r="P29" s="1" t="n"/>
      <c r="Q29" s="1" t="n"/>
      <c r="R29" s="1" t="n"/>
    </row>
    <row r="30">
      <c r="A30" s="1" t="n"/>
      <c r="B30" s="112" t="inlineStr">
        <is>
          <t>Progression</t>
        </is>
      </c>
      <c r="C30" s="113">
        <f>IF(OR('Janvier'!$AT$1=0,'Janvier'!K3=0),"",'Janvier'!AC3)</f>
        <v/>
      </c>
      <c r="D30" s="113">
        <f>IF(OR('Février'!$AT$1=0,'Février'!K3=0),"",'Février'!AC3)</f>
        <v/>
      </c>
      <c r="E30" s="113">
        <f>IF(OR('Mars'!$AT$1=0,'Mars'!K3=0),"",'Mars'!AC3)</f>
        <v/>
      </c>
      <c r="F30" s="113">
        <f>IF(OR('Avril'!$AT$1=0,'Avril'!K3=0),"",'Avril'!AC3)</f>
        <v/>
      </c>
      <c r="G30" s="113">
        <f>IF(OR('Mai'!$AT$1=0,'Mai'!K3=0),"",'Mai'!AC3)</f>
        <v/>
      </c>
      <c r="H30" s="113">
        <f>IF(OR('Juin'!$AT$1=0,'Juin'!K3=0),"",'Juin'!AC3)</f>
        <v/>
      </c>
      <c r="I30" s="113">
        <f>IF(OR('Juillet'!$AT$1=0,'Juillet'!K3=0),"",'Juillet'!AC3)</f>
        <v/>
      </c>
      <c r="J30" s="113">
        <f>IF(OR('Août'!$AT$1=0,'Août'!K3=0),"",'Août'!AC3)</f>
        <v/>
      </c>
      <c r="K30" s="113">
        <f>IF(OR('Septembre'!$AT$1=0,'Septembre'!K3=0),"",'Septembre'!AC3)</f>
        <v/>
      </c>
      <c r="L30" s="113">
        <f>IF(OR('Octobre'!$AT$1=0,'Octobre'!K3=0),"",'Octobre'!AC3)</f>
        <v/>
      </c>
      <c r="M30" s="113">
        <f>IF(OR('Novembre'!$AT$1=0,'Novembre'!K3=0),"",'Novembre'!AC3)</f>
        <v/>
      </c>
      <c r="N30" s="113">
        <f>IF(OR('Décembre'!$AT$1=0,'Décembre'!K3=0),"",'Décembre'!AC3)</f>
        <v/>
      </c>
      <c r="O30" s="114">
        <f>IFERROR(AVERAGE(C30:N30),"")</f>
        <v/>
      </c>
      <c r="P30" s="1" t="n"/>
      <c r="Q30" s="1" t="n"/>
      <c r="R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</row>
    <row r="32">
      <c r="A32" s="1" t="n"/>
      <c r="B32" s="106" t="inlineStr">
        <is>
          <t>Chaque habitude, mois par mois</t>
        </is>
      </c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</row>
    <row r="33" ht="18" customHeight="1">
      <c r="A33" s="1" t="n"/>
      <c r="B33" s="112">
        <f>IF('Démarrer'!C9="","",'Démarrer'!C9)</f>
        <v/>
      </c>
      <c r="C33" s="115">
        <f>IF(OR($B33="",'Janvier'!$AT$1=0,'Janvier'!K3=0),"",'Janvier'!AM9)</f>
        <v/>
      </c>
      <c r="D33" s="115">
        <f>IF(OR($B33="",'Février'!$AT$1=0,'Février'!K3=0),"",'Février'!AM9)</f>
        <v/>
      </c>
      <c r="E33" s="115">
        <f>IF(OR($B33="",'Mars'!$AT$1=0,'Mars'!K3=0),"",'Mars'!AM9)</f>
        <v/>
      </c>
      <c r="F33" s="115">
        <f>IF(OR($B33="",'Avril'!$AT$1=0,'Avril'!K3=0),"",'Avril'!AM9)</f>
        <v/>
      </c>
      <c r="G33" s="115">
        <f>IF(OR($B33="",'Mai'!$AT$1=0,'Mai'!K3=0),"",'Mai'!AM9)</f>
        <v/>
      </c>
      <c r="H33" s="115">
        <f>IF(OR($B33="",'Juin'!$AT$1=0,'Juin'!K3=0),"",'Juin'!AM9)</f>
        <v/>
      </c>
      <c r="I33" s="115">
        <f>IF(OR($B33="",'Juillet'!$AT$1=0,'Juillet'!K3=0),"",'Juillet'!AM9)</f>
        <v/>
      </c>
      <c r="J33" s="115">
        <f>IF(OR($B33="",'Août'!$AT$1=0,'Août'!K3=0),"",'Août'!AM9)</f>
        <v/>
      </c>
      <c r="K33" s="115">
        <f>IF(OR($B33="",'Septembre'!$AT$1=0,'Septembre'!K3=0),"",'Septembre'!AM9)</f>
        <v/>
      </c>
      <c r="L33" s="115">
        <f>IF(OR($B33="",'Octobre'!$AT$1=0,'Octobre'!K3=0),"",'Octobre'!AM9)</f>
        <v/>
      </c>
      <c r="M33" s="115">
        <f>IF(OR($B33="",'Novembre'!$AT$1=0,'Novembre'!K3=0),"",'Novembre'!AM9)</f>
        <v/>
      </c>
      <c r="N33" s="115">
        <f>IF(OR($B33="",'Décembre'!$AT$1=0,'Décembre'!K3=0),"",'Décembre'!AM9)</f>
        <v/>
      </c>
      <c r="O33" s="113">
        <f>IF(B33="","",IFERROR(AVERAGE(C33:N33),""))</f>
        <v/>
      </c>
      <c r="P33" s="1" t="n"/>
      <c r="Q33" s="1" t="n"/>
      <c r="R33" s="1" t="n"/>
    </row>
    <row r="34" ht="18" customHeight="1">
      <c r="A34" s="1" t="n"/>
      <c r="B34" s="112">
        <f>IF('Démarrer'!C10="","",'Démarrer'!C10)</f>
        <v/>
      </c>
      <c r="C34" s="115">
        <f>IF(OR($B34="",'Janvier'!$AT$1=0,'Janvier'!K3=0),"",'Janvier'!AM10)</f>
        <v/>
      </c>
      <c r="D34" s="115">
        <f>IF(OR($B34="",'Février'!$AT$1=0,'Février'!K3=0),"",'Février'!AM10)</f>
        <v/>
      </c>
      <c r="E34" s="115">
        <f>IF(OR($B34="",'Mars'!$AT$1=0,'Mars'!K3=0),"",'Mars'!AM10)</f>
        <v/>
      </c>
      <c r="F34" s="115">
        <f>IF(OR($B34="",'Avril'!$AT$1=0,'Avril'!K3=0),"",'Avril'!AM10)</f>
        <v/>
      </c>
      <c r="G34" s="115">
        <f>IF(OR($B34="",'Mai'!$AT$1=0,'Mai'!K3=0),"",'Mai'!AM10)</f>
        <v/>
      </c>
      <c r="H34" s="115">
        <f>IF(OR($B34="",'Juin'!$AT$1=0,'Juin'!K3=0),"",'Juin'!AM10)</f>
        <v/>
      </c>
      <c r="I34" s="115">
        <f>IF(OR($B34="",'Juillet'!$AT$1=0,'Juillet'!K3=0),"",'Juillet'!AM10)</f>
        <v/>
      </c>
      <c r="J34" s="115">
        <f>IF(OR($B34="",'Août'!$AT$1=0,'Août'!K3=0),"",'Août'!AM10)</f>
        <v/>
      </c>
      <c r="K34" s="115">
        <f>IF(OR($B34="",'Septembre'!$AT$1=0,'Septembre'!K3=0),"",'Septembre'!AM10)</f>
        <v/>
      </c>
      <c r="L34" s="115">
        <f>IF(OR($B34="",'Octobre'!$AT$1=0,'Octobre'!K3=0),"",'Octobre'!AM10)</f>
        <v/>
      </c>
      <c r="M34" s="115">
        <f>IF(OR($B34="",'Novembre'!$AT$1=0,'Novembre'!K3=0),"",'Novembre'!AM10)</f>
        <v/>
      </c>
      <c r="N34" s="115">
        <f>IF(OR($B34="",'Décembre'!$AT$1=0,'Décembre'!K3=0),"",'Décembre'!AM10)</f>
        <v/>
      </c>
      <c r="O34" s="113">
        <f>IF(B34="","",IFERROR(AVERAGE(C34:N34),""))</f>
        <v/>
      </c>
      <c r="P34" s="1" t="n"/>
      <c r="Q34" s="1" t="n"/>
      <c r="R34" s="1" t="n"/>
    </row>
    <row r="35" ht="18" customHeight="1">
      <c r="A35" s="1" t="n"/>
      <c r="B35" s="112">
        <f>IF('Démarrer'!C11="","",'Démarrer'!C11)</f>
        <v/>
      </c>
      <c r="C35" s="115">
        <f>IF(OR($B35="",'Janvier'!$AT$1=0,'Janvier'!K3=0),"",'Janvier'!AM11)</f>
        <v/>
      </c>
      <c r="D35" s="115">
        <f>IF(OR($B35="",'Février'!$AT$1=0,'Février'!K3=0),"",'Février'!AM11)</f>
        <v/>
      </c>
      <c r="E35" s="115">
        <f>IF(OR($B35="",'Mars'!$AT$1=0,'Mars'!K3=0),"",'Mars'!AM11)</f>
        <v/>
      </c>
      <c r="F35" s="115">
        <f>IF(OR($B35="",'Avril'!$AT$1=0,'Avril'!K3=0),"",'Avril'!AM11)</f>
        <v/>
      </c>
      <c r="G35" s="115">
        <f>IF(OR($B35="",'Mai'!$AT$1=0,'Mai'!K3=0),"",'Mai'!AM11)</f>
        <v/>
      </c>
      <c r="H35" s="115">
        <f>IF(OR($B35="",'Juin'!$AT$1=0,'Juin'!K3=0),"",'Juin'!AM11)</f>
        <v/>
      </c>
      <c r="I35" s="115">
        <f>IF(OR($B35="",'Juillet'!$AT$1=0,'Juillet'!K3=0),"",'Juillet'!AM11)</f>
        <v/>
      </c>
      <c r="J35" s="115">
        <f>IF(OR($B35="",'Août'!$AT$1=0,'Août'!K3=0),"",'Août'!AM11)</f>
        <v/>
      </c>
      <c r="K35" s="115">
        <f>IF(OR($B35="",'Septembre'!$AT$1=0,'Septembre'!K3=0),"",'Septembre'!AM11)</f>
        <v/>
      </c>
      <c r="L35" s="115">
        <f>IF(OR($B35="",'Octobre'!$AT$1=0,'Octobre'!K3=0),"",'Octobre'!AM11)</f>
        <v/>
      </c>
      <c r="M35" s="115">
        <f>IF(OR($B35="",'Novembre'!$AT$1=0,'Novembre'!K3=0),"",'Novembre'!AM11)</f>
        <v/>
      </c>
      <c r="N35" s="115">
        <f>IF(OR($B35="",'Décembre'!$AT$1=0,'Décembre'!K3=0),"",'Décembre'!AM11)</f>
        <v/>
      </c>
      <c r="O35" s="113">
        <f>IF(B35="","",IFERROR(AVERAGE(C35:N35),""))</f>
        <v/>
      </c>
      <c r="P35" s="1" t="n"/>
      <c r="Q35" s="1" t="n"/>
      <c r="R35" s="1" t="n"/>
    </row>
    <row r="36" ht="18" customHeight="1">
      <c r="A36" s="1" t="n"/>
      <c r="B36" s="112">
        <f>IF('Démarrer'!C12="","",'Démarrer'!C12)</f>
        <v/>
      </c>
      <c r="C36" s="115">
        <f>IF(OR($B36="",'Janvier'!$AT$1=0,'Janvier'!K3=0),"",'Janvier'!AM12)</f>
        <v/>
      </c>
      <c r="D36" s="115">
        <f>IF(OR($B36="",'Février'!$AT$1=0,'Février'!K3=0),"",'Février'!AM12)</f>
        <v/>
      </c>
      <c r="E36" s="115">
        <f>IF(OR($B36="",'Mars'!$AT$1=0,'Mars'!K3=0),"",'Mars'!AM12)</f>
        <v/>
      </c>
      <c r="F36" s="115">
        <f>IF(OR($B36="",'Avril'!$AT$1=0,'Avril'!K3=0),"",'Avril'!AM12)</f>
        <v/>
      </c>
      <c r="G36" s="115">
        <f>IF(OR($B36="",'Mai'!$AT$1=0,'Mai'!K3=0),"",'Mai'!AM12)</f>
        <v/>
      </c>
      <c r="H36" s="115">
        <f>IF(OR($B36="",'Juin'!$AT$1=0,'Juin'!K3=0),"",'Juin'!AM12)</f>
        <v/>
      </c>
      <c r="I36" s="115">
        <f>IF(OR($B36="",'Juillet'!$AT$1=0,'Juillet'!K3=0),"",'Juillet'!AM12)</f>
        <v/>
      </c>
      <c r="J36" s="115">
        <f>IF(OR($B36="",'Août'!$AT$1=0,'Août'!K3=0),"",'Août'!AM12)</f>
        <v/>
      </c>
      <c r="K36" s="115">
        <f>IF(OR($B36="",'Septembre'!$AT$1=0,'Septembre'!K3=0),"",'Septembre'!AM12)</f>
        <v/>
      </c>
      <c r="L36" s="115">
        <f>IF(OR($B36="",'Octobre'!$AT$1=0,'Octobre'!K3=0),"",'Octobre'!AM12)</f>
        <v/>
      </c>
      <c r="M36" s="115">
        <f>IF(OR($B36="",'Novembre'!$AT$1=0,'Novembre'!K3=0),"",'Novembre'!AM12)</f>
        <v/>
      </c>
      <c r="N36" s="115">
        <f>IF(OR($B36="",'Décembre'!$AT$1=0,'Décembre'!K3=0),"",'Décembre'!AM12)</f>
        <v/>
      </c>
      <c r="O36" s="113">
        <f>IF(B36="","",IFERROR(AVERAGE(C36:N36),""))</f>
        <v/>
      </c>
      <c r="P36" s="1" t="n"/>
      <c r="Q36" s="1" t="n"/>
      <c r="R36" s="1" t="n"/>
    </row>
    <row r="37" ht="18" customHeight="1">
      <c r="A37" s="1" t="n"/>
      <c r="B37" s="112">
        <f>IF('Démarrer'!C13="","",'Démarrer'!C13)</f>
        <v/>
      </c>
      <c r="C37" s="115">
        <f>IF(OR($B37="",'Janvier'!$AT$1=0,'Janvier'!K3=0),"",'Janvier'!AM13)</f>
        <v/>
      </c>
      <c r="D37" s="115">
        <f>IF(OR($B37="",'Février'!$AT$1=0,'Février'!K3=0),"",'Février'!AM13)</f>
        <v/>
      </c>
      <c r="E37" s="115">
        <f>IF(OR($B37="",'Mars'!$AT$1=0,'Mars'!K3=0),"",'Mars'!AM13)</f>
        <v/>
      </c>
      <c r="F37" s="115">
        <f>IF(OR($B37="",'Avril'!$AT$1=0,'Avril'!K3=0),"",'Avril'!AM13)</f>
        <v/>
      </c>
      <c r="G37" s="115">
        <f>IF(OR($B37="",'Mai'!$AT$1=0,'Mai'!K3=0),"",'Mai'!AM13)</f>
        <v/>
      </c>
      <c r="H37" s="115">
        <f>IF(OR($B37="",'Juin'!$AT$1=0,'Juin'!K3=0),"",'Juin'!AM13)</f>
        <v/>
      </c>
      <c r="I37" s="115">
        <f>IF(OR($B37="",'Juillet'!$AT$1=0,'Juillet'!K3=0),"",'Juillet'!AM13)</f>
        <v/>
      </c>
      <c r="J37" s="115">
        <f>IF(OR($B37="",'Août'!$AT$1=0,'Août'!K3=0),"",'Août'!AM13)</f>
        <v/>
      </c>
      <c r="K37" s="115">
        <f>IF(OR($B37="",'Septembre'!$AT$1=0,'Septembre'!K3=0),"",'Septembre'!AM13)</f>
        <v/>
      </c>
      <c r="L37" s="115">
        <f>IF(OR($B37="",'Octobre'!$AT$1=0,'Octobre'!K3=0),"",'Octobre'!AM13)</f>
        <v/>
      </c>
      <c r="M37" s="115">
        <f>IF(OR($B37="",'Novembre'!$AT$1=0,'Novembre'!K3=0),"",'Novembre'!AM13)</f>
        <v/>
      </c>
      <c r="N37" s="115">
        <f>IF(OR($B37="",'Décembre'!$AT$1=0,'Décembre'!K3=0),"",'Décembre'!AM13)</f>
        <v/>
      </c>
      <c r="O37" s="113">
        <f>IF(B37="","",IFERROR(AVERAGE(C37:N37),""))</f>
        <v/>
      </c>
      <c r="P37" s="1" t="n"/>
      <c r="Q37" s="1" t="n"/>
      <c r="R37" s="1" t="n"/>
    </row>
    <row r="38" ht="18" customHeight="1">
      <c r="A38" s="1" t="n"/>
      <c r="B38" s="112">
        <f>IF('Démarrer'!C14="","",'Démarrer'!C14)</f>
        <v/>
      </c>
      <c r="C38" s="115">
        <f>IF(OR($B38="",'Janvier'!$AT$1=0,'Janvier'!K3=0),"",'Janvier'!AM14)</f>
        <v/>
      </c>
      <c r="D38" s="115">
        <f>IF(OR($B38="",'Février'!$AT$1=0,'Février'!K3=0),"",'Février'!AM14)</f>
        <v/>
      </c>
      <c r="E38" s="115">
        <f>IF(OR($B38="",'Mars'!$AT$1=0,'Mars'!K3=0),"",'Mars'!AM14)</f>
        <v/>
      </c>
      <c r="F38" s="115">
        <f>IF(OR($B38="",'Avril'!$AT$1=0,'Avril'!K3=0),"",'Avril'!AM14)</f>
        <v/>
      </c>
      <c r="G38" s="115">
        <f>IF(OR($B38="",'Mai'!$AT$1=0,'Mai'!K3=0),"",'Mai'!AM14)</f>
        <v/>
      </c>
      <c r="H38" s="115">
        <f>IF(OR($B38="",'Juin'!$AT$1=0,'Juin'!K3=0),"",'Juin'!AM14)</f>
        <v/>
      </c>
      <c r="I38" s="115">
        <f>IF(OR($B38="",'Juillet'!$AT$1=0,'Juillet'!K3=0),"",'Juillet'!AM14)</f>
        <v/>
      </c>
      <c r="J38" s="115">
        <f>IF(OR($B38="",'Août'!$AT$1=0,'Août'!K3=0),"",'Août'!AM14)</f>
        <v/>
      </c>
      <c r="K38" s="115">
        <f>IF(OR($B38="",'Septembre'!$AT$1=0,'Septembre'!K3=0),"",'Septembre'!AM14)</f>
        <v/>
      </c>
      <c r="L38" s="115">
        <f>IF(OR($B38="",'Octobre'!$AT$1=0,'Octobre'!K3=0),"",'Octobre'!AM14)</f>
        <v/>
      </c>
      <c r="M38" s="115">
        <f>IF(OR($B38="",'Novembre'!$AT$1=0,'Novembre'!K3=0),"",'Novembre'!AM14)</f>
        <v/>
      </c>
      <c r="N38" s="115">
        <f>IF(OR($B38="",'Décembre'!$AT$1=0,'Décembre'!K3=0),"",'Décembre'!AM14)</f>
        <v/>
      </c>
      <c r="O38" s="113">
        <f>IF(B38="","",IFERROR(AVERAGE(C38:N38),""))</f>
        <v/>
      </c>
      <c r="P38" s="1" t="n"/>
      <c r="Q38" s="1" t="n"/>
      <c r="R38" s="1" t="n"/>
    </row>
    <row r="39" ht="18" customHeight="1">
      <c r="A39" s="1" t="n"/>
      <c r="B39" s="112">
        <f>IF('Démarrer'!C15="","",'Démarrer'!C15)</f>
        <v/>
      </c>
      <c r="C39" s="115">
        <f>IF(OR($B39="",'Janvier'!$AT$1=0,'Janvier'!K3=0),"",'Janvier'!AM15)</f>
        <v/>
      </c>
      <c r="D39" s="115">
        <f>IF(OR($B39="",'Février'!$AT$1=0,'Février'!K3=0),"",'Février'!AM15)</f>
        <v/>
      </c>
      <c r="E39" s="115">
        <f>IF(OR($B39="",'Mars'!$AT$1=0,'Mars'!K3=0),"",'Mars'!AM15)</f>
        <v/>
      </c>
      <c r="F39" s="115">
        <f>IF(OR($B39="",'Avril'!$AT$1=0,'Avril'!K3=0),"",'Avril'!AM15)</f>
        <v/>
      </c>
      <c r="G39" s="115">
        <f>IF(OR($B39="",'Mai'!$AT$1=0,'Mai'!K3=0),"",'Mai'!AM15)</f>
        <v/>
      </c>
      <c r="H39" s="115">
        <f>IF(OR($B39="",'Juin'!$AT$1=0,'Juin'!K3=0),"",'Juin'!AM15)</f>
        <v/>
      </c>
      <c r="I39" s="115">
        <f>IF(OR($B39="",'Juillet'!$AT$1=0,'Juillet'!K3=0),"",'Juillet'!AM15)</f>
        <v/>
      </c>
      <c r="J39" s="115">
        <f>IF(OR($B39="",'Août'!$AT$1=0,'Août'!K3=0),"",'Août'!AM15)</f>
        <v/>
      </c>
      <c r="K39" s="115">
        <f>IF(OR($B39="",'Septembre'!$AT$1=0,'Septembre'!K3=0),"",'Septembre'!AM15)</f>
        <v/>
      </c>
      <c r="L39" s="115">
        <f>IF(OR($B39="",'Octobre'!$AT$1=0,'Octobre'!K3=0),"",'Octobre'!AM15)</f>
        <v/>
      </c>
      <c r="M39" s="115">
        <f>IF(OR($B39="",'Novembre'!$AT$1=0,'Novembre'!K3=0),"",'Novembre'!AM15)</f>
        <v/>
      </c>
      <c r="N39" s="115">
        <f>IF(OR($B39="",'Décembre'!$AT$1=0,'Décembre'!K3=0),"",'Décembre'!AM15)</f>
        <v/>
      </c>
      <c r="O39" s="113">
        <f>IF(B39="","",IFERROR(AVERAGE(C39:N39),""))</f>
        <v/>
      </c>
      <c r="P39" s="1" t="n"/>
      <c r="Q39" s="1" t="n"/>
      <c r="R39" s="1" t="n"/>
    </row>
    <row r="40" ht="18" customHeight="1">
      <c r="A40" s="1" t="n"/>
      <c r="B40" s="112">
        <f>IF('Démarrer'!C16="","",'Démarrer'!C16)</f>
        <v/>
      </c>
      <c r="C40" s="115">
        <f>IF(OR($B40="",'Janvier'!$AT$1=0,'Janvier'!K3=0),"",'Janvier'!AM16)</f>
        <v/>
      </c>
      <c r="D40" s="115">
        <f>IF(OR($B40="",'Février'!$AT$1=0,'Février'!K3=0),"",'Février'!AM16)</f>
        <v/>
      </c>
      <c r="E40" s="115">
        <f>IF(OR($B40="",'Mars'!$AT$1=0,'Mars'!K3=0),"",'Mars'!AM16)</f>
        <v/>
      </c>
      <c r="F40" s="115">
        <f>IF(OR($B40="",'Avril'!$AT$1=0,'Avril'!K3=0),"",'Avril'!AM16)</f>
        <v/>
      </c>
      <c r="G40" s="115">
        <f>IF(OR($B40="",'Mai'!$AT$1=0,'Mai'!K3=0),"",'Mai'!AM16)</f>
        <v/>
      </c>
      <c r="H40" s="115">
        <f>IF(OR($B40="",'Juin'!$AT$1=0,'Juin'!K3=0),"",'Juin'!AM16)</f>
        <v/>
      </c>
      <c r="I40" s="115">
        <f>IF(OR($B40="",'Juillet'!$AT$1=0,'Juillet'!K3=0),"",'Juillet'!AM16)</f>
        <v/>
      </c>
      <c r="J40" s="115">
        <f>IF(OR($B40="",'Août'!$AT$1=0,'Août'!K3=0),"",'Août'!AM16)</f>
        <v/>
      </c>
      <c r="K40" s="115">
        <f>IF(OR($B40="",'Septembre'!$AT$1=0,'Septembre'!K3=0),"",'Septembre'!AM16)</f>
        <v/>
      </c>
      <c r="L40" s="115">
        <f>IF(OR($B40="",'Octobre'!$AT$1=0,'Octobre'!K3=0),"",'Octobre'!AM16)</f>
        <v/>
      </c>
      <c r="M40" s="115">
        <f>IF(OR($B40="",'Novembre'!$AT$1=0,'Novembre'!K3=0),"",'Novembre'!AM16)</f>
        <v/>
      </c>
      <c r="N40" s="115">
        <f>IF(OR($B40="",'Décembre'!$AT$1=0,'Décembre'!K3=0),"",'Décembre'!AM16)</f>
        <v/>
      </c>
      <c r="O40" s="113">
        <f>IF(B40="","",IFERROR(AVERAGE(C40:N40),""))</f>
        <v/>
      </c>
      <c r="P40" s="1" t="n"/>
      <c r="Q40" s="1" t="n"/>
      <c r="R40" s="1" t="n"/>
    </row>
    <row r="41" ht="18" customHeight="1">
      <c r="A41" s="1" t="n"/>
      <c r="B41" s="112">
        <f>IF('Démarrer'!C17="","",'Démarrer'!C17)</f>
        <v/>
      </c>
      <c r="C41" s="115">
        <f>IF(OR($B41="",'Janvier'!$AT$1=0,'Janvier'!K3=0),"",'Janvier'!AM17)</f>
        <v/>
      </c>
      <c r="D41" s="115">
        <f>IF(OR($B41="",'Février'!$AT$1=0,'Février'!K3=0),"",'Février'!AM17)</f>
        <v/>
      </c>
      <c r="E41" s="115">
        <f>IF(OR($B41="",'Mars'!$AT$1=0,'Mars'!K3=0),"",'Mars'!AM17)</f>
        <v/>
      </c>
      <c r="F41" s="115">
        <f>IF(OR($B41="",'Avril'!$AT$1=0,'Avril'!K3=0),"",'Avril'!AM17)</f>
        <v/>
      </c>
      <c r="G41" s="115">
        <f>IF(OR($B41="",'Mai'!$AT$1=0,'Mai'!K3=0),"",'Mai'!AM17)</f>
        <v/>
      </c>
      <c r="H41" s="115">
        <f>IF(OR($B41="",'Juin'!$AT$1=0,'Juin'!K3=0),"",'Juin'!AM17)</f>
        <v/>
      </c>
      <c r="I41" s="115">
        <f>IF(OR($B41="",'Juillet'!$AT$1=0,'Juillet'!K3=0),"",'Juillet'!AM17)</f>
        <v/>
      </c>
      <c r="J41" s="115">
        <f>IF(OR($B41="",'Août'!$AT$1=0,'Août'!K3=0),"",'Août'!AM17)</f>
        <v/>
      </c>
      <c r="K41" s="115">
        <f>IF(OR($B41="",'Septembre'!$AT$1=0,'Septembre'!K3=0),"",'Septembre'!AM17)</f>
        <v/>
      </c>
      <c r="L41" s="115">
        <f>IF(OR($B41="",'Octobre'!$AT$1=0,'Octobre'!K3=0),"",'Octobre'!AM17)</f>
        <v/>
      </c>
      <c r="M41" s="115">
        <f>IF(OR($B41="",'Novembre'!$AT$1=0,'Novembre'!K3=0),"",'Novembre'!AM17)</f>
        <v/>
      </c>
      <c r="N41" s="115">
        <f>IF(OR($B41="",'Décembre'!$AT$1=0,'Décembre'!K3=0),"",'Décembre'!AM17)</f>
        <v/>
      </c>
      <c r="O41" s="113">
        <f>IF(B41="","",IFERROR(AVERAGE(C41:N41),""))</f>
        <v/>
      </c>
      <c r="P41" s="1" t="n"/>
      <c r="Q41" s="1" t="n"/>
      <c r="R41" s="1" t="n"/>
    </row>
    <row r="42" ht="18" customHeight="1">
      <c r="A42" s="1" t="n"/>
      <c r="B42" s="112">
        <f>IF('Démarrer'!C18="","",'Démarrer'!C18)</f>
        <v/>
      </c>
      <c r="C42" s="115">
        <f>IF(OR($B42="",'Janvier'!$AT$1=0,'Janvier'!K3=0),"",'Janvier'!AM18)</f>
        <v/>
      </c>
      <c r="D42" s="115">
        <f>IF(OR($B42="",'Février'!$AT$1=0,'Février'!K3=0),"",'Février'!AM18)</f>
        <v/>
      </c>
      <c r="E42" s="115">
        <f>IF(OR($B42="",'Mars'!$AT$1=0,'Mars'!K3=0),"",'Mars'!AM18)</f>
        <v/>
      </c>
      <c r="F42" s="115">
        <f>IF(OR($B42="",'Avril'!$AT$1=0,'Avril'!K3=0),"",'Avril'!AM18)</f>
        <v/>
      </c>
      <c r="G42" s="115">
        <f>IF(OR($B42="",'Mai'!$AT$1=0,'Mai'!K3=0),"",'Mai'!AM18)</f>
        <v/>
      </c>
      <c r="H42" s="115">
        <f>IF(OR($B42="",'Juin'!$AT$1=0,'Juin'!K3=0),"",'Juin'!AM18)</f>
        <v/>
      </c>
      <c r="I42" s="115">
        <f>IF(OR($B42="",'Juillet'!$AT$1=0,'Juillet'!K3=0),"",'Juillet'!AM18)</f>
        <v/>
      </c>
      <c r="J42" s="115">
        <f>IF(OR($B42="",'Août'!$AT$1=0,'Août'!K3=0),"",'Août'!AM18)</f>
        <v/>
      </c>
      <c r="K42" s="115">
        <f>IF(OR($B42="",'Septembre'!$AT$1=0,'Septembre'!K3=0),"",'Septembre'!AM18)</f>
        <v/>
      </c>
      <c r="L42" s="115">
        <f>IF(OR($B42="",'Octobre'!$AT$1=0,'Octobre'!K3=0),"",'Octobre'!AM18)</f>
        <v/>
      </c>
      <c r="M42" s="115">
        <f>IF(OR($B42="",'Novembre'!$AT$1=0,'Novembre'!K3=0),"",'Novembre'!AM18)</f>
        <v/>
      </c>
      <c r="N42" s="115">
        <f>IF(OR($B42="",'Décembre'!$AT$1=0,'Décembre'!K3=0),"",'Décembre'!AM18)</f>
        <v/>
      </c>
      <c r="O42" s="113">
        <f>IF(B42="","",IFERROR(AVERAGE(C42:N42),""))</f>
        <v/>
      </c>
      <c r="P42" s="1" t="n"/>
      <c r="Q42" s="1" t="n"/>
      <c r="R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</row>
    <row r="44">
      <c r="A44" s="1" t="n"/>
      <c r="B44" s="106" t="inlineStr">
        <is>
          <t>État mental</t>
        </is>
      </c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</row>
    <row r="45">
      <c r="A45" s="1" t="n"/>
      <c r="B45" s="112" t="inlineStr">
        <is>
          <t>Humeur moyenne</t>
        </is>
      </c>
      <c r="C45" s="116">
        <f>IF('Janvier'!AS3="","",'Janvier'!AS3)</f>
        <v/>
      </c>
      <c r="D45" s="116">
        <f>IF('Février'!AS3="","",'Février'!AS3)</f>
        <v/>
      </c>
      <c r="E45" s="116">
        <f>IF('Mars'!AS3="","",'Mars'!AS3)</f>
        <v/>
      </c>
      <c r="F45" s="116">
        <f>IF('Avril'!AS3="","",'Avril'!AS3)</f>
        <v/>
      </c>
      <c r="G45" s="116">
        <f>IF('Mai'!AS3="","",'Mai'!AS3)</f>
        <v/>
      </c>
      <c r="H45" s="116">
        <f>IF('Juin'!AS3="","",'Juin'!AS3)</f>
        <v/>
      </c>
      <c r="I45" s="116">
        <f>IF('Juillet'!AS3="","",'Juillet'!AS3)</f>
        <v/>
      </c>
      <c r="J45" s="116">
        <f>IF('Août'!AS3="","",'Août'!AS3)</f>
        <v/>
      </c>
      <c r="K45" s="116">
        <f>IF('Septembre'!AS3="","",'Septembre'!AS3)</f>
        <v/>
      </c>
      <c r="L45" s="116">
        <f>IF('Octobre'!AS3="","",'Octobre'!AS3)</f>
        <v/>
      </c>
      <c r="M45" s="116">
        <f>IF('Novembre'!AS3="","",'Novembre'!AS3)</f>
        <v/>
      </c>
      <c r="N45" s="116">
        <f>IF('Décembre'!AS3="","",'Décembre'!AS3)</f>
        <v/>
      </c>
      <c r="O45" s="1" t="n"/>
      <c r="P45" s="1" t="n"/>
      <c r="Q45" s="1" t="n"/>
      <c r="R45" s="1" t="n"/>
    </row>
    <row r="46">
      <c r="A46" s="1" t="n"/>
      <c r="B46" s="112" t="inlineStr">
        <is>
          <t>Motivation moyenne</t>
        </is>
      </c>
      <c r="C46" s="116">
        <f>IF('Janvier'!AT3="","",'Janvier'!AT3)</f>
        <v/>
      </c>
      <c r="D46" s="116">
        <f>IF('Février'!AT3="","",'Février'!AT3)</f>
        <v/>
      </c>
      <c r="E46" s="116">
        <f>IF('Mars'!AT3="","",'Mars'!AT3)</f>
        <v/>
      </c>
      <c r="F46" s="116">
        <f>IF('Avril'!AT3="","",'Avril'!AT3)</f>
        <v/>
      </c>
      <c r="G46" s="116">
        <f>IF('Mai'!AT3="","",'Mai'!AT3)</f>
        <v/>
      </c>
      <c r="H46" s="116">
        <f>IF('Juin'!AT3="","",'Juin'!AT3)</f>
        <v/>
      </c>
      <c r="I46" s="116">
        <f>IF('Juillet'!AT3="","",'Juillet'!AT3)</f>
        <v/>
      </c>
      <c r="J46" s="116">
        <f>IF('Août'!AT3="","",'Août'!AT3)</f>
        <v/>
      </c>
      <c r="K46" s="116">
        <f>IF('Septembre'!AT3="","",'Septembre'!AT3)</f>
        <v/>
      </c>
      <c r="L46" s="116">
        <f>IF('Octobre'!AT3="","",'Octobre'!AT3)</f>
        <v/>
      </c>
      <c r="M46" s="116">
        <f>IF('Novembre'!AT3="","",'Novembre'!AT3)</f>
        <v/>
      </c>
      <c r="N46" s="116">
        <f>IF('Décembre'!AT3="","",'Décembre'!AT3)</f>
        <v/>
      </c>
      <c r="O46" s="1" t="n"/>
      <c r="P46" s="1" t="n"/>
      <c r="Q46" s="1" t="n"/>
      <c r="R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</row>
    <row r="58">
      <c r="A58" s="1" t="n"/>
      <c r="B58" s="1" t="n"/>
      <c r="C58" s="34" t="inlineStr">
        <is>
          <t>Janv.</t>
        </is>
      </c>
      <c r="D58" s="34" t="inlineStr">
        <is>
          <t>Févr.</t>
        </is>
      </c>
      <c r="E58" s="34" t="inlineStr">
        <is>
          <t>Mars</t>
        </is>
      </c>
      <c r="F58" s="34" t="inlineStr">
        <is>
          <t>Avr.</t>
        </is>
      </c>
      <c r="G58" s="34" t="inlineStr">
        <is>
          <t>Mai</t>
        </is>
      </c>
      <c r="H58" s="34" t="inlineStr">
        <is>
          <t>Juin</t>
        </is>
      </c>
      <c r="I58" s="34" t="inlineStr">
        <is>
          <t>Juil.</t>
        </is>
      </c>
      <c r="J58" s="34" t="inlineStr">
        <is>
          <t>Août</t>
        </is>
      </c>
      <c r="K58" s="34" t="inlineStr">
        <is>
          <t>Sept.</t>
        </is>
      </c>
      <c r="L58" s="34" t="inlineStr">
        <is>
          <t>Oct.</t>
        </is>
      </c>
      <c r="M58" s="34" t="inlineStr">
        <is>
          <t>Nov.</t>
        </is>
      </c>
      <c r="N58" s="34" t="inlineStr">
        <is>
          <t>Déc.</t>
        </is>
      </c>
      <c r="O58" s="1" t="n"/>
      <c r="P58" s="1" t="n"/>
      <c r="Q58" s="1" t="n"/>
      <c r="R58" s="1" t="n"/>
    </row>
    <row r="59">
      <c r="A59" s="1" t="n"/>
      <c r="B59" s="1" t="n"/>
      <c r="C59" s="34">
        <f>N(C30)</f>
        <v/>
      </c>
      <c r="D59" s="34">
        <f>N(D30)</f>
        <v/>
      </c>
      <c r="E59" s="34">
        <f>N(E30)</f>
        <v/>
      </c>
      <c r="F59" s="34">
        <f>N(F30)</f>
        <v/>
      </c>
      <c r="G59" s="34">
        <f>N(G30)</f>
        <v/>
      </c>
      <c r="H59" s="34">
        <f>N(H30)</f>
        <v/>
      </c>
      <c r="I59" s="34">
        <f>N(I30)</f>
        <v/>
      </c>
      <c r="J59" s="34">
        <f>N(J30)</f>
        <v/>
      </c>
      <c r="K59" s="34">
        <f>N(K30)</f>
        <v/>
      </c>
      <c r="L59" s="34">
        <f>N(L30)</f>
        <v/>
      </c>
      <c r="M59" s="34">
        <f>N(M30)</f>
        <v/>
      </c>
      <c r="N59" s="34">
        <f>N(N30)</f>
        <v/>
      </c>
      <c r="O59" s="1" t="n"/>
      <c r="P59" s="1" t="n"/>
      <c r="Q59" s="1" t="n"/>
      <c r="R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</row>
  </sheetData>
  <mergeCells count="8">
    <mergeCell ref="C2:E2"/>
    <mergeCell ref="I2:K2"/>
    <mergeCell ref="L3:O4"/>
    <mergeCell ref="L2:O2"/>
    <mergeCell ref="F2:H2"/>
    <mergeCell ref="C3:E4"/>
    <mergeCell ref="I3:K4"/>
    <mergeCell ref="F3:H4"/>
  </mergeCells>
  <conditionalFormatting sqref="C30:O30">
    <cfRule type="expression" priority="1" dxfId="7">
      <formula>AND(ISNUMBER(C30),C30&gt;=0.7)</formula>
    </cfRule>
    <cfRule type="expression" priority="2" dxfId="8">
      <formula>AND(ISNUMBER(C30),C30&gt;=0.4,C30&lt;0.7)</formula>
    </cfRule>
    <cfRule type="expression" priority="3" dxfId="9">
      <formula>AND(ISNUMBER(C30),C30&lt;0.4)</formula>
    </cfRule>
  </conditionalFormatting>
  <conditionalFormatting sqref="C33:O42">
    <cfRule type="expression" priority="4" dxfId="7">
      <formula>AND(ISNUMBER(C33),C33&gt;=0.7)</formula>
    </cfRule>
    <cfRule type="expression" priority="5" dxfId="8">
      <formula>AND(ISNUMBER(C33),C33&gt;=0.4,C33&lt;0.7)</formula>
    </cfRule>
    <cfRule type="expression" priority="6" dxfId="9">
      <formula>AND(ISNUMBER(C33),C33&lt;0.4)</formula>
    </cfRule>
  </conditionalFormatting>
  <hyperlinks>
    <hyperlink ref="C29" location="'Janvier'!A1" display="Janv."/>
    <hyperlink ref="D29" location="'Février'!A1" display="Févr."/>
    <hyperlink ref="E29" location="'Mars'!A1" display="Mars"/>
    <hyperlink ref="F29" location="'Avril'!A1" display="Avr."/>
    <hyperlink ref="G29" location="'Mai'!A1" display="Mai"/>
    <hyperlink ref="H29" location="'Juin'!A1" display="Juin"/>
    <hyperlink ref="I29" location="'Juillet'!A1" display="Juil."/>
    <hyperlink ref="J29" location="'Août'!A1" display="Août"/>
    <hyperlink ref="K29" location="'Septembre'!A1" display="Sept."/>
    <hyperlink ref="L29" location="'Octobre'!A1" display="Oct."/>
    <hyperlink ref="M29" location="'Novembre'!A1" display="Nov."/>
    <hyperlink ref="N29" location="'Décembre'!A1" display="Déc."/>
  </hyperlink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6C4CF1"/>
    <outlinePr summaryBelow="1" summaryRight="1"/>
    <pageSetUpPr fitToPage="1"/>
  </sheetPr>
  <dimension ref="A1:AT64"/>
  <sheetViews>
    <sheetView showGridLines="0" tabSelected="0" zoomScale="90" workbookViewId="0">
      <pane xSplit="3" topLeftCell="D1" activePane="topRight" state="frozen"/>
      <selection pane="topRight" activeCell="A1" sqref="A1"/>
    </sheetView>
  </sheetViews>
  <sheetFormatPr baseColWidth="8" defaultRowHeight="15"/>
  <cols>
    <col width="2" customWidth="1" min="1" max="1"/>
    <col width="3" customWidth="1" min="2" max="2"/>
    <col width="26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4.5" customWidth="1" min="34" max="34"/>
    <col width="2" customWidth="1" min="35" max="35"/>
    <col width="2" customWidth="1" min="36" max="36"/>
    <col width="26" customWidth="1" min="37" max="37"/>
    <col width="18" customWidth="1" min="38" max="38"/>
    <col width="10" customWidth="1" min="39" max="39"/>
    <col width="2" customWidth="1" min="40" max="40"/>
    <col width="6" customWidth="1" min="44" max="44"/>
    <col width="6" customWidth="1" min="45" max="45"/>
    <col width="6" customWidth="1" min="46" max="46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33">
        <f>DATE('Démarrer'!$C$6,1,1)</f>
        <v/>
      </c>
      <c r="AS1" s="34">
        <f>DAY(EOMONTH(AR1,0))</f>
        <v/>
      </c>
      <c r="AT1" s="34">
        <f>MAX(0,MIN(AS1,TODAY()-AR1+1))</f>
        <v/>
      </c>
    </row>
    <row r="2" ht="22" customHeight="1">
      <c r="A2" s="1" t="n"/>
      <c r="B2" s="1" t="n"/>
      <c r="C2" s="6">
        <f>'Démarrer'!$C$6</f>
        <v/>
      </c>
      <c r="D2" s="1" t="n"/>
      <c r="E2" s="1" t="n"/>
      <c r="F2" s="35" t="inlineStr">
        <is>
          <t>Habitudes</t>
        </is>
      </c>
      <c r="K2" s="35" t="inlineStr">
        <is>
          <t>Cases cochées</t>
        </is>
      </c>
      <c r="Q2" s="35" t="inlineStr">
        <is>
          <t>Progression</t>
        </is>
      </c>
      <c r="AC2" s="35" t="inlineStr">
        <is>
          <t>Progression en %</t>
        </is>
      </c>
      <c r="AI2" s="1" t="n"/>
      <c r="AJ2" s="1" t="n"/>
      <c r="AK2" s="1" t="n"/>
      <c r="AL2" s="1" t="n"/>
      <c r="AM2" s="1" t="n"/>
      <c r="AN2" s="1" t="n"/>
      <c r="AO2" s="1" t="n"/>
      <c r="AP2" s="1" t="n"/>
      <c r="AQ2" s="1" t="n"/>
      <c r="AR2" s="34">
        <f>COUNTA('Démarrer'!$C$9:$C$18)</f>
        <v/>
      </c>
      <c r="AS2" s="1" t="n"/>
      <c r="AT2" s="1" t="n"/>
    </row>
    <row r="3" ht="34" customHeight="1">
      <c r="A3" s="1" t="n"/>
      <c r="B3" s="36" t="inlineStr">
        <is>
          <t>◄</t>
        </is>
      </c>
      <c r="C3" s="37" t="inlineStr">
        <is>
          <t>Janvier</t>
        </is>
      </c>
      <c r="D3" s="36" t="inlineStr">
        <is>
          <t>►</t>
        </is>
      </c>
      <c r="E3" s="1" t="n"/>
      <c r="F3" s="38">
        <f>$AR$2</f>
        <v/>
      </c>
      <c r="K3" s="38">
        <f>SUM(AS9:AS18)</f>
        <v/>
      </c>
      <c r="Q3" s="39">
        <f>REPT("█",ROUND(MAX(0,MIN(1,AC3))*28,0))&amp;REPT("░",28-ROUND(MAX(0,MIN(1,AC3))*28,0))</f>
        <v/>
      </c>
      <c r="AC3" s="40">
        <f>IF(OR($AT$1=0,$AR$2=0),0,MIN(1,K3/($AR$2*$AT$1)))</f>
        <v/>
      </c>
      <c r="AI3" s="1" t="n"/>
      <c r="AJ3" s="1" t="n"/>
      <c r="AK3" s="1" t="n"/>
      <c r="AL3" s="1" t="n"/>
      <c r="AM3" s="1" t="n"/>
      <c r="AN3" s="1" t="n"/>
      <c r="AO3" s="1" t="n"/>
      <c r="AP3" s="1" t="n"/>
      <c r="AQ3" s="1" t="n"/>
      <c r="AR3" s="1" t="n"/>
      <c r="AS3" s="34">
        <f>IF(COUNT(D39:AH39)=0,"",AVERAGE(D39:AH39))</f>
        <v/>
      </c>
      <c r="AT3" s="34">
        <f>IF(COUNT(D40:AH40)=0,"",AVERAGE(D40:AH40))</f>
        <v/>
      </c>
    </row>
    <row r="4" ht="22" customHeight="1">
      <c r="A4" s="1" t="n"/>
      <c r="B4" s="1" t="n"/>
      <c r="C4" s="117" t="inlineStr">
        <is>
          <t>- Suivi d'habitudes -</t>
        </is>
      </c>
      <c r="D4" s="1" t="n"/>
      <c r="E4" s="1" t="n"/>
      <c r="AI4" s="1" t="n"/>
      <c r="AJ4" s="1" t="n"/>
      <c r="AK4" s="1" t="n"/>
      <c r="AL4" s="1" t="n"/>
      <c r="AM4" s="1" t="n"/>
      <c r="AN4" s="1" t="n"/>
      <c r="AO4" s="1" t="n"/>
      <c r="AP4" s="1" t="n"/>
      <c r="AQ4" s="1" t="n"/>
      <c r="AR4" s="1" t="n"/>
      <c r="AS4" s="1" t="n"/>
      <c r="AT4" s="1" t="n"/>
    </row>
    <row r="5" ht="10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" t="n"/>
      <c r="AB5" s="1" t="n"/>
      <c r="AC5" s="1" t="n"/>
      <c r="AD5" s="1" t="n"/>
      <c r="AE5" s="1" t="n"/>
      <c r="AF5" s="1" t="n"/>
      <c r="AG5" s="1" t="n"/>
      <c r="AH5" s="1" t="n"/>
      <c r="AI5" s="1" t="n"/>
      <c r="AJ5" s="1" t="n"/>
      <c r="AK5" s="1" t="n"/>
      <c r="AL5" s="1" t="n"/>
      <c r="AM5" s="1" t="n"/>
      <c r="AN5" s="1" t="n"/>
      <c r="AO5" s="1" t="n"/>
      <c r="AP5" s="1" t="n"/>
      <c r="AQ5" s="1" t="n"/>
      <c r="AR5" s="1" t="n"/>
      <c r="AS5" s="1" t="n"/>
      <c r="AT5" s="1" t="n"/>
    </row>
    <row r="6" ht="18" customHeight="1">
      <c r="A6" s="1" t="n"/>
      <c r="B6" s="1" t="n"/>
      <c r="C6" s="42" t="inlineStr">
        <is>
          <t>Mes habitudes</t>
        </is>
      </c>
      <c r="D6" s="43" t="inlineStr">
        <is>
          <t>Semaine 1</t>
        </is>
      </c>
      <c r="E6" s="44" t="n"/>
      <c r="F6" s="44" t="n"/>
      <c r="G6" s="44" t="n"/>
      <c r="H6" s="44" t="n"/>
      <c r="I6" s="44" t="n"/>
      <c r="J6" s="44" t="n"/>
      <c r="K6" s="45" t="inlineStr">
        <is>
          <t>Semaine 2</t>
        </is>
      </c>
      <c r="L6" s="46" t="n"/>
      <c r="M6" s="46" t="n"/>
      <c r="N6" s="46" t="n"/>
      <c r="O6" s="46" t="n"/>
      <c r="P6" s="46" t="n"/>
      <c r="Q6" s="46" t="n"/>
      <c r="R6" s="47" t="inlineStr">
        <is>
          <t>Semaine 3</t>
        </is>
      </c>
      <c r="S6" s="48" t="n"/>
      <c r="T6" s="48" t="n"/>
      <c r="U6" s="48" t="n"/>
      <c r="V6" s="48" t="n"/>
      <c r="W6" s="48" t="n"/>
      <c r="X6" s="48" t="n"/>
      <c r="Y6" s="49" t="inlineStr">
        <is>
          <t>Semaine 4</t>
        </is>
      </c>
      <c r="Z6" s="50" t="n"/>
      <c r="AA6" s="50" t="n"/>
      <c r="AB6" s="50" t="n"/>
      <c r="AC6" s="50" t="n"/>
      <c r="AD6" s="50" t="n"/>
      <c r="AE6" s="50" t="n"/>
      <c r="AF6" s="51" t="inlineStr">
        <is>
          <t>Semaine 5</t>
        </is>
      </c>
      <c r="AG6" s="52" t="n"/>
      <c r="AH6" s="52" t="n"/>
      <c r="AI6" s="1" t="n"/>
      <c r="AJ6" s="1" t="n"/>
      <c r="AK6" s="53" t="inlineStr">
        <is>
          <t>Analyse</t>
        </is>
      </c>
      <c r="AN6" s="1" t="n"/>
      <c r="AO6" s="1" t="n"/>
      <c r="AP6" s="1" t="n"/>
      <c r="AQ6" s="1" t="n"/>
      <c r="AR6" s="1" t="n"/>
      <c r="AS6" s="1" t="n"/>
      <c r="AT6" s="1" t="n"/>
    </row>
    <row r="7" ht="12" customHeight="1">
      <c r="A7" s="1" t="n"/>
      <c r="B7" s="1" t="n"/>
      <c r="C7" s="1" t="n"/>
      <c r="D7" s="54">
        <f>IF(1&gt;$AS$1,"",MID("DiLuMaMeJeVeSa",2*WEEKDAY($AR$1+0)-1,2))</f>
        <v/>
      </c>
      <c r="E7" s="54">
        <f>IF(2&gt;$AS$1,"",MID("DiLuMaMeJeVeSa",2*WEEKDAY($AR$1+1)-1,2))</f>
        <v/>
      </c>
      <c r="F7" s="54">
        <f>IF(3&gt;$AS$1,"",MID("DiLuMaMeJeVeSa",2*WEEKDAY($AR$1+2)-1,2))</f>
        <v/>
      </c>
      <c r="G7" s="54">
        <f>IF(4&gt;$AS$1,"",MID("DiLuMaMeJeVeSa",2*WEEKDAY($AR$1+3)-1,2))</f>
        <v/>
      </c>
      <c r="H7" s="54">
        <f>IF(5&gt;$AS$1,"",MID("DiLuMaMeJeVeSa",2*WEEKDAY($AR$1+4)-1,2))</f>
        <v/>
      </c>
      <c r="I7" s="54">
        <f>IF(6&gt;$AS$1,"",MID("DiLuMaMeJeVeSa",2*WEEKDAY($AR$1+5)-1,2))</f>
        <v/>
      </c>
      <c r="J7" s="54">
        <f>IF(7&gt;$AS$1,"",MID("DiLuMaMeJeVeSa",2*WEEKDAY($AR$1+6)-1,2))</f>
        <v/>
      </c>
      <c r="K7" s="55">
        <f>IF(8&gt;$AS$1,"",MID("DiLuMaMeJeVeSa",2*WEEKDAY($AR$1+7)-1,2))</f>
        <v/>
      </c>
      <c r="L7" s="55">
        <f>IF(9&gt;$AS$1,"",MID("DiLuMaMeJeVeSa",2*WEEKDAY($AR$1+8)-1,2))</f>
        <v/>
      </c>
      <c r="M7" s="55">
        <f>IF(10&gt;$AS$1,"",MID("DiLuMaMeJeVeSa",2*WEEKDAY($AR$1+9)-1,2))</f>
        <v/>
      </c>
      <c r="N7" s="55">
        <f>IF(11&gt;$AS$1,"",MID("DiLuMaMeJeVeSa",2*WEEKDAY($AR$1+10)-1,2))</f>
        <v/>
      </c>
      <c r="O7" s="55">
        <f>IF(12&gt;$AS$1,"",MID("DiLuMaMeJeVeSa",2*WEEKDAY($AR$1+11)-1,2))</f>
        <v/>
      </c>
      <c r="P7" s="55">
        <f>IF(13&gt;$AS$1,"",MID("DiLuMaMeJeVeSa",2*WEEKDAY($AR$1+12)-1,2))</f>
        <v/>
      </c>
      <c r="Q7" s="55">
        <f>IF(14&gt;$AS$1,"",MID("DiLuMaMeJeVeSa",2*WEEKDAY($AR$1+13)-1,2))</f>
        <v/>
      </c>
      <c r="R7" s="56">
        <f>IF(15&gt;$AS$1,"",MID("DiLuMaMeJeVeSa",2*WEEKDAY($AR$1+14)-1,2))</f>
        <v/>
      </c>
      <c r="S7" s="56">
        <f>IF(16&gt;$AS$1,"",MID("DiLuMaMeJeVeSa",2*WEEKDAY($AR$1+15)-1,2))</f>
        <v/>
      </c>
      <c r="T7" s="56">
        <f>IF(17&gt;$AS$1,"",MID("DiLuMaMeJeVeSa",2*WEEKDAY($AR$1+16)-1,2))</f>
        <v/>
      </c>
      <c r="U7" s="56">
        <f>IF(18&gt;$AS$1,"",MID("DiLuMaMeJeVeSa",2*WEEKDAY($AR$1+17)-1,2))</f>
        <v/>
      </c>
      <c r="V7" s="56">
        <f>IF(19&gt;$AS$1,"",MID("DiLuMaMeJeVeSa",2*WEEKDAY($AR$1+18)-1,2))</f>
        <v/>
      </c>
      <c r="W7" s="56">
        <f>IF(20&gt;$AS$1,"",MID("DiLuMaMeJeVeSa",2*WEEKDAY($AR$1+19)-1,2))</f>
        <v/>
      </c>
      <c r="X7" s="56">
        <f>IF(21&gt;$AS$1,"",MID("DiLuMaMeJeVeSa",2*WEEKDAY($AR$1+20)-1,2))</f>
        <v/>
      </c>
      <c r="Y7" s="57">
        <f>IF(22&gt;$AS$1,"",MID("DiLuMaMeJeVeSa",2*WEEKDAY($AR$1+21)-1,2))</f>
        <v/>
      </c>
      <c r="Z7" s="57">
        <f>IF(23&gt;$AS$1,"",MID("DiLuMaMeJeVeSa",2*WEEKDAY($AR$1+22)-1,2))</f>
        <v/>
      </c>
      <c r="AA7" s="57">
        <f>IF(24&gt;$AS$1,"",MID("DiLuMaMeJeVeSa",2*WEEKDAY($AR$1+23)-1,2))</f>
        <v/>
      </c>
      <c r="AB7" s="57">
        <f>IF(25&gt;$AS$1,"",MID("DiLuMaMeJeVeSa",2*WEEKDAY($AR$1+24)-1,2))</f>
        <v/>
      </c>
      <c r="AC7" s="57">
        <f>IF(26&gt;$AS$1,"",MID("DiLuMaMeJeVeSa",2*WEEKDAY($AR$1+25)-1,2))</f>
        <v/>
      </c>
      <c r="AD7" s="57">
        <f>IF(27&gt;$AS$1,"",MID("DiLuMaMeJeVeSa",2*WEEKDAY($AR$1+26)-1,2))</f>
        <v/>
      </c>
      <c r="AE7" s="57">
        <f>IF(28&gt;$AS$1,"",MID("DiLuMaMeJeVeSa",2*WEEKDAY($AR$1+27)-1,2))</f>
        <v/>
      </c>
      <c r="AF7" s="58">
        <f>IF(29&gt;$AS$1,"",MID("DiLuMaMeJeVeSa",2*WEEKDAY($AR$1+28)-1,2))</f>
        <v/>
      </c>
      <c r="AG7" s="58">
        <f>IF(30&gt;$AS$1,"",MID("DiLuMaMeJeVeSa",2*WEEKDAY($AR$1+29)-1,2))</f>
        <v/>
      </c>
      <c r="AH7" s="58">
        <f>IF(31&gt;$AS$1,"",MID("DiLuMaMeJeVeSa",2*WEEKDAY($AR$1+30)-1,2))</f>
        <v/>
      </c>
      <c r="AI7" s="1" t="n"/>
      <c r="AJ7" s="1" t="n"/>
      <c r="AN7" s="1" t="n"/>
      <c r="AO7" s="1" t="n"/>
      <c r="AP7" s="1" t="n"/>
      <c r="AQ7" s="1" t="n"/>
      <c r="AR7" s="1" t="n"/>
      <c r="AS7" s="1" t="n"/>
      <c r="AT7" s="1" t="n"/>
    </row>
    <row r="8" ht="14" customHeight="1">
      <c r="A8" s="1" t="n"/>
      <c r="B8" s="1" t="n"/>
      <c r="C8" s="1" t="n"/>
      <c r="D8" s="59">
        <f>IF(1&gt;$AS$1,"",1)</f>
        <v/>
      </c>
      <c r="E8" s="59">
        <f>IF(2&gt;$AS$1,"",2)</f>
        <v/>
      </c>
      <c r="F8" s="59">
        <f>IF(3&gt;$AS$1,"",3)</f>
        <v/>
      </c>
      <c r="G8" s="59">
        <f>IF(4&gt;$AS$1,"",4)</f>
        <v/>
      </c>
      <c r="H8" s="59">
        <f>IF(5&gt;$AS$1,"",5)</f>
        <v/>
      </c>
      <c r="I8" s="59">
        <f>IF(6&gt;$AS$1,"",6)</f>
        <v/>
      </c>
      <c r="J8" s="59">
        <f>IF(7&gt;$AS$1,"",7)</f>
        <v/>
      </c>
      <c r="K8" s="60">
        <f>IF(8&gt;$AS$1,"",8)</f>
        <v/>
      </c>
      <c r="L8" s="60">
        <f>IF(9&gt;$AS$1,"",9)</f>
        <v/>
      </c>
      <c r="M8" s="60">
        <f>IF(10&gt;$AS$1,"",10)</f>
        <v/>
      </c>
      <c r="N8" s="60">
        <f>IF(11&gt;$AS$1,"",11)</f>
        <v/>
      </c>
      <c r="O8" s="60">
        <f>IF(12&gt;$AS$1,"",12)</f>
        <v/>
      </c>
      <c r="P8" s="60">
        <f>IF(13&gt;$AS$1,"",13)</f>
        <v/>
      </c>
      <c r="Q8" s="60">
        <f>IF(14&gt;$AS$1,"",14)</f>
        <v/>
      </c>
      <c r="R8" s="61">
        <f>IF(15&gt;$AS$1,"",15)</f>
        <v/>
      </c>
      <c r="S8" s="61">
        <f>IF(16&gt;$AS$1,"",16)</f>
        <v/>
      </c>
      <c r="T8" s="61">
        <f>IF(17&gt;$AS$1,"",17)</f>
        <v/>
      </c>
      <c r="U8" s="61">
        <f>IF(18&gt;$AS$1,"",18)</f>
        <v/>
      </c>
      <c r="V8" s="61">
        <f>IF(19&gt;$AS$1,"",19)</f>
        <v/>
      </c>
      <c r="W8" s="61">
        <f>IF(20&gt;$AS$1,"",20)</f>
        <v/>
      </c>
      <c r="X8" s="61">
        <f>IF(21&gt;$AS$1,"",21)</f>
        <v/>
      </c>
      <c r="Y8" s="62">
        <f>IF(22&gt;$AS$1,"",22)</f>
        <v/>
      </c>
      <c r="Z8" s="62">
        <f>IF(23&gt;$AS$1,"",23)</f>
        <v/>
      </c>
      <c r="AA8" s="62">
        <f>IF(24&gt;$AS$1,"",24)</f>
        <v/>
      </c>
      <c r="AB8" s="62">
        <f>IF(25&gt;$AS$1,"",25)</f>
        <v/>
      </c>
      <c r="AC8" s="62">
        <f>IF(26&gt;$AS$1,"",26)</f>
        <v/>
      </c>
      <c r="AD8" s="62">
        <f>IF(27&gt;$AS$1,"",27)</f>
        <v/>
      </c>
      <c r="AE8" s="62">
        <f>IF(28&gt;$AS$1,"",28)</f>
        <v/>
      </c>
      <c r="AF8" s="63">
        <f>IF(29&gt;$AS$1,"",29)</f>
        <v/>
      </c>
      <c r="AG8" s="63">
        <f>IF(30&gt;$AS$1,"",30)</f>
        <v/>
      </c>
      <c r="AH8" s="63">
        <f>IF(31&gt;$AS$1,"",31)</f>
        <v/>
      </c>
      <c r="AI8" s="1" t="n"/>
      <c r="AJ8" s="1" t="n"/>
      <c r="AK8" s="64" t="inlineStr">
        <is>
          <t>Habitude</t>
        </is>
      </c>
      <c r="AL8" s="65" t="inlineStr">
        <is>
          <t>Régularité</t>
        </is>
      </c>
      <c r="AM8" s="65" t="inlineStr">
        <is>
          <t>%</t>
        </is>
      </c>
      <c r="AN8" s="1" t="n"/>
      <c r="AO8" s="1" t="n"/>
      <c r="AP8" s="1" t="n"/>
      <c r="AQ8" s="1" t="n"/>
      <c r="AR8" s="1" t="n"/>
      <c r="AS8" s="1" t="n"/>
      <c r="AT8" s="1" t="n"/>
    </row>
    <row r="9" ht="22" customHeight="1">
      <c r="A9" s="1" t="n"/>
      <c r="B9" s="1" t="n"/>
      <c r="C9" s="66">
        <f>IF('Démarrer'!C9="","",'Démarrer'!C9)</f>
        <v/>
      </c>
      <c r="D9" s="67" t="n"/>
      <c r="E9" s="67" t="n"/>
      <c r="F9" s="67" t="n"/>
      <c r="G9" s="67" t="n"/>
      <c r="H9" s="67" t="n"/>
      <c r="I9" s="67" t="n"/>
      <c r="J9" s="67" t="n"/>
      <c r="K9" s="67" t="n"/>
      <c r="L9" s="67" t="n"/>
      <c r="M9" s="67" t="n"/>
      <c r="N9" s="67" t="n"/>
      <c r="O9" s="67" t="n"/>
      <c r="P9" s="67" t="n"/>
      <c r="Q9" s="67" t="n"/>
      <c r="R9" s="67" t="n"/>
      <c r="S9" s="67" t="n"/>
      <c r="T9" s="67" t="n"/>
      <c r="U9" s="67" t="n"/>
      <c r="V9" s="67" t="n"/>
      <c r="W9" s="67" t="n"/>
      <c r="X9" s="67" t="n"/>
      <c r="Y9" s="67" t="n"/>
      <c r="Z9" s="67" t="n"/>
      <c r="AA9" s="67" t="n"/>
      <c r="AB9" s="67" t="n"/>
      <c r="AC9" s="67" t="n"/>
      <c r="AD9" s="67" t="n"/>
      <c r="AE9" s="67" t="n"/>
      <c r="AF9" s="67" t="n"/>
      <c r="AG9" s="67" t="n"/>
      <c r="AH9" s="67" t="n"/>
      <c r="AI9" s="1" t="n"/>
      <c r="AJ9" s="1" t="n"/>
      <c r="AK9" s="68">
        <f>C9</f>
        <v/>
      </c>
      <c r="AL9" s="69">
        <f>IF(C9="","",REPT("█",ROUND(MAX(0,MIN(1,AM9))*15,0)))</f>
        <v/>
      </c>
      <c r="AM9" s="70">
        <f>IF(C9="","",IF($AT$1=0,0,MIN(1,AS9/$AT$1)))</f>
        <v/>
      </c>
      <c r="AN9" s="1" t="n"/>
      <c r="AO9" s="1" t="n"/>
      <c r="AP9" s="1" t="n"/>
      <c r="AQ9" s="1" t="n"/>
      <c r="AR9" s="1" t="n"/>
      <c r="AS9" s="34">
        <f>IF(C9="","",(COUNTA(D9:AH9)-COUNTIF(D9:AH9,FALSE)))</f>
        <v/>
      </c>
      <c r="AT9" s="1" t="n"/>
    </row>
    <row r="10" ht="22" customHeight="1">
      <c r="A10" s="1" t="n"/>
      <c r="B10" s="1" t="n"/>
      <c r="C10" s="66">
        <f>IF('Démarrer'!C10="","",'Démarrer'!C10)</f>
        <v/>
      </c>
      <c r="D10" s="67" t="n"/>
      <c r="E10" s="67" t="n"/>
      <c r="F10" s="67" t="n"/>
      <c r="G10" s="67" t="n"/>
      <c r="H10" s="67" t="n"/>
      <c r="I10" s="67" t="n"/>
      <c r="J10" s="67" t="n"/>
      <c r="K10" s="67" t="n"/>
      <c r="L10" s="67" t="n"/>
      <c r="M10" s="67" t="n"/>
      <c r="N10" s="67" t="n"/>
      <c r="O10" s="67" t="n"/>
      <c r="P10" s="67" t="n"/>
      <c r="Q10" s="67" t="n"/>
      <c r="R10" s="67" t="n"/>
      <c r="S10" s="67" t="n"/>
      <c r="T10" s="67" t="n"/>
      <c r="U10" s="67" t="n"/>
      <c r="V10" s="67" t="n"/>
      <c r="W10" s="67" t="n"/>
      <c r="X10" s="67" t="n"/>
      <c r="Y10" s="67" t="n"/>
      <c r="Z10" s="67" t="n"/>
      <c r="AA10" s="67" t="n"/>
      <c r="AB10" s="67" t="n"/>
      <c r="AC10" s="67" t="n"/>
      <c r="AD10" s="67" t="n"/>
      <c r="AE10" s="67" t="n"/>
      <c r="AF10" s="67" t="n"/>
      <c r="AG10" s="67" t="n"/>
      <c r="AH10" s="67" t="n"/>
      <c r="AI10" s="1" t="n"/>
      <c r="AJ10" s="1" t="n"/>
      <c r="AK10" s="68">
        <f>C10</f>
        <v/>
      </c>
      <c r="AL10" s="69">
        <f>IF(C10="","",REPT("█",ROUND(MAX(0,MIN(1,AM10))*15,0)))</f>
        <v/>
      </c>
      <c r="AM10" s="70">
        <f>IF(C10="","",IF($AT$1=0,0,MIN(1,AS10/$AT$1)))</f>
        <v/>
      </c>
      <c r="AN10" s="1" t="n"/>
      <c r="AO10" s="1" t="n"/>
      <c r="AP10" s="1" t="n"/>
      <c r="AQ10" s="1" t="n"/>
      <c r="AR10" s="1" t="n"/>
      <c r="AS10" s="34">
        <f>IF(C10="","",(COUNTA(D10:AH10)-COUNTIF(D10:AH10,FALSE)))</f>
        <v/>
      </c>
      <c r="AT10" s="1" t="n"/>
    </row>
    <row r="11" ht="22" customHeight="1">
      <c r="A11" s="1" t="n"/>
      <c r="B11" s="1" t="n"/>
      <c r="C11" s="66">
        <f>IF('Démarrer'!C11="","",'Démarrer'!C11)</f>
        <v/>
      </c>
      <c r="D11" s="67" t="n"/>
      <c r="E11" s="67" t="n"/>
      <c r="F11" s="67" t="n"/>
      <c r="G11" s="67" t="n"/>
      <c r="H11" s="67" t="n"/>
      <c r="I11" s="67" t="n"/>
      <c r="J11" s="67" t="n"/>
      <c r="K11" s="67" t="n"/>
      <c r="L11" s="67" t="n"/>
      <c r="M11" s="67" t="n"/>
      <c r="N11" s="67" t="n"/>
      <c r="O11" s="67" t="n"/>
      <c r="P11" s="67" t="n"/>
      <c r="Q11" s="67" t="n"/>
      <c r="R11" s="67" t="n"/>
      <c r="S11" s="67" t="n"/>
      <c r="T11" s="67" t="n"/>
      <c r="U11" s="67" t="n"/>
      <c r="V11" s="67" t="n"/>
      <c r="W11" s="67" t="n"/>
      <c r="X11" s="67" t="n"/>
      <c r="Y11" s="67" t="n"/>
      <c r="Z11" s="67" t="n"/>
      <c r="AA11" s="67" t="n"/>
      <c r="AB11" s="67" t="n"/>
      <c r="AC11" s="67" t="n"/>
      <c r="AD11" s="67" t="n"/>
      <c r="AE11" s="67" t="n"/>
      <c r="AF11" s="67" t="n"/>
      <c r="AG11" s="67" t="n"/>
      <c r="AH11" s="67" t="n"/>
      <c r="AI11" s="1" t="n"/>
      <c r="AJ11" s="1" t="n"/>
      <c r="AK11" s="68">
        <f>C11</f>
        <v/>
      </c>
      <c r="AL11" s="69">
        <f>IF(C11="","",REPT("█",ROUND(MAX(0,MIN(1,AM11))*15,0)))</f>
        <v/>
      </c>
      <c r="AM11" s="70">
        <f>IF(C11="","",IF($AT$1=0,0,MIN(1,AS11/$AT$1)))</f>
        <v/>
      </c>
      <c r="AN11" s="1" t="n"/>
      <c r="AO11" s="1" t="n"/>
      <c r="AP11" s="1" t="n"/>
      <c r="AQ11" s="1" t="n"/>
      <c r="AR11" s="1" t="n"/>
      <c r="AS11" s="34">
        <f>IF(C11="","",(COUNTA(D11:AH11)-COUNTIF(D11:AH11,FALSE)))</f>
        <v/>
      </c>
      <c r="AT11" s="1" t="n"/>
    </row>
    <row r="12" ht="22" customHeight="1">
      <c r="A12" s="1" t="n"/>
      <c r="B12" s="1" t="n"/>
      <c r="C12" s="66">
        <f>IF('Démarrer'!C12="","",'Démarrer'!C12)</f>
        <v/>
      </c>
      <c r="D12" s="67" t="n"/>
      <c r="E12" s="67" t="n"/>
      <c r="F12" s="67" t="n"/>
      <c r="G12" s="67" t="n"/>
      <c r="H12" s="67" t="n"/>
      <c r="I12" s="67" t="n"/>
      <c r="J12" s="67" t="n"/>
      <c r="K12" s="67" t="n"/>
      <c r="L12" s="67" t="n"/>
      <c r="M12" s="67" t="n"/>
      <c r="N12" s="67" t="n"/>
      <c r="O12" s="67" t="n"/>
      <c r="P12" s="67" t="n"/>
      <c r="Q12" s="67" t="n"/>
      <c r="R12" s="67" t="n"/>
      <c r="S12" s="67" t="n"/>
      <c r="T12" s="67" t="n"/>
      <c r="U12" s="67" t="n"/>
      <c r="V12" s="67" t="n"/>
      <c r="W12" s="67" t="n"/>
      <c r="X12" s="67" t="n"/>
      <c r="Y12" s="67" t="n"/>
      <c r="Z12" s="67" t="n"/>
      <c r="AA12" s="67" t="n"/>
      <c r="AB12" s="67" t="n"/>
      <c r="AC12" s="67" t="n"/>
      <c r="AD12" s="67" t="n"/>
      <c r="AE12" s="67" t="n"/>
      <c r="AF12" s="67" t="n"/>
      <c r="AG12" s="67" t="n"/>
      <c r="AH12" s="67" t="n"/>
      <c r="AI12" s="1" t="n"/>
      <c r="AJ12" s="1" t="n"/>
      <c r="AK12" s="68">
        <f>C12</f>
        <v/>
      </c>
      <c r="AL12" s="69">
        <f>IF(C12="","",REPT("█",ROUND(MAX(0,MIN(1,AM12))*15,0)))</f>
        <v/>
      </c>
      <c r="AM12" s="70">
        <f>IF(C12="","",IF($AT$1=0,0,MIN(1,AS12/$AT$1)))</f>
        <v/>
      </c>
      <c r="AN12" s="1" t="n"/>
      <c r="AO12" s="1" t="n"/>
      <c r="AP12" s="1" t="n"/>
      <c r="AQ12" s="1" t="n"/>
      <c r="AR12" s="1" t="n"/>
      <c r="AS12" s="34">
        <f>IF(C12="","",(COUNTA(D12:AH12)-COUNTIF(D12:AH12,FALSE)))</f>
        <v/>
      </c>
      <c r="AT12" s="1" t="n"/>
    </row>
    <row r="13" ht="22" customHeight="1">
      <c r="A13" s="1" t="n"/>
      <c r="B13" s="1" t="n"/>
      <c r="C13" s="66">
        <f>IF('Démarrer'!C13="","",'Démarrer'!C13)</f>
        <v/>
      </c>
      <c r="D13" s="67" t="n"/>
      <c r="E13" s="67" t="n"/>
      <c r="F13" s="67" t="n"/>
      <c r="G13" s="67" t="n"/>
      <c r="H13" s="67" t="n"/>
      <c r="I13" s="67" t="n"/>
      <c r="J13" s="67" t="n"/>
      <c r="K13" s="67" t="n"/>
      <c r="L13" s="67" t="n"/>
      <c r="M13" s="67" t="n"/>
      <c r="N13" s="67" t="n"/>
      <c r="O13" s="67" t="n"/>
      <c r="P13" s="67" t="n"/>
      <c r="Q13" s="67" t="n"/>
      <c r="R13" s="67" t="n"/>
      <c r="S13" s="67" t="n"/>
      <c r="T13" s="67" t="n"/>
      <c r="U13" s="67" t="n"/>
      <c r="V13" s="67" t="n"/>
      <c r="W13" s="67" t="n"/>
      <c r="X13" s="67" t="n"/>
      <c r="Y13" s="67" t="n"/>
      <c r="Z13" s="67" t="n"/>
      <c r="AA13" s="67" t="n"/>
      <c r="AB13" s="67" t="n"/>
      <c r="AC13" s="67" t="n"/>
      <c r="AD13" s="67" t="n"/>
      <c r="AE13" s="67" t="n"/>
      <c r="AF13" s="67" t="n"/>
      <c r="AG13" s="67" t="n"/>
      <c r="AH13" s="67" t="n"/>
      <c r="AI13" s="1" t="n"/>
      <c r="AJ13" s="1" t="n"/>
      <c r="AK13" s="68">
        <f>C13</f>
        <v/>
      </c>
      <c r="AL13" s="69">
        <f>IF(C13="","",REPT("█",ROUND(MAX(0,MIN(1,AM13))*15,0)))</f>
        <v/>
      </c>
      <c r="AM13" s="70">
        <f>IF(C13="","",IF($AT$1=0,0,MIN(1,AS13/$AT$1)))</f>
        <v/>
      </c>
      <c r="AN13" s="1" t="n"/>
      <c r="AO13" s="1" t="n"/>
      <c r="AP13" s="1" t="n"/>
      <c r="AQ13" s="1" t="n"/>
      <c r="AR13" s="1" t="n"/>
      <c r="AS13" s="34">
        <f>IF(C13="","",(COUNTA(D13:AH13)-COUNTIF(D13:AH13,FALSE)))</f>
        <v/>
      </c>
      <c r="AT13" s="1" t="n"/>
    </row>
    <row r="14" ht="22" customHeight="1">
      <c r="A14" s="1" t="n"/>
      <c r="B14" s="1" t="n"/>
      <c r="C14" s="66">
        <f>IF('Démarrer'!C14="","",'Démarrer'!C14)</f>
        <v/>
      </c>
      <c r="D14" s="67" t="n"/>
      <c r="E14" s="67" t="n"/>
      <c r="F14" s="67" t="n"/>
      <c r="G14" s="67" t="n"/>
      <c r="H14" s="67" t="n"/>
      <c r="I14" s="67" t="n"/>
      <c r="J14" s="67" t="n"/>
      <c r="K14" s="67" t="n"/>
      <c r="L14" s="67" t="n"/>
      <c r="M14" s="67" t="n"/>
      <c r="N14" s="67" t="n"/>
      <c r="O14" s="67" t="n"/>
      <c r="P14" s="67" t="n"/>
      <c r="Q14" s="67" t="n"/>
      <c r="R14" s="67" t="n"/>
      <c r="S14" s="67" t="n"/>
      <c r="T14" s="67" t="n"/>
      <c r="U14" s="67" t="n"/>
      <c r="V14" s="67" t="n"/>
      <c r="W14" s="67" t="n"/>
      <c r="X14" s="67" t="n"/>
      <c r="Y14" s="67" t="n"/>
      <c r="Z14" s="67" t="n"/>
      <c r="AA14" s="67" t="n"/>
      <c r="AB14" s="67" t="n"/>
      <c r="AC14" s="67" t="n"/>
      <c r="AD14" s="67" t="n"/>
      <c r="AE14" s="67" t="n"/>
      <c r="AF14" s="67" t="n"/>
      <c r="AG14" s="67" t="n"/>
      <c r="AH14" s="67" t="n"/>
      <c r="AI14" s="1" t="n"/>
      <c r="AJ14" s="1" t="n"/>
      <c r="AK14" s="68">
        <f>C14</f>
        <v/>
      </c>
      <c r="AL14" s="69">
        <f>IF(C14="","",REPT("█",ROUND(MAX(0,MIN(1,AM14))*15,0)))</f>
        <v/>
      </c>
      <c r="AM14" s="70">
        <f>IF(C14="","",IF($AT$1=0,0,MIN(1,AS14/$AT$1)))</f>
        <v/>
      </c>
      <c r="AN14" s="1" t="n"/>
      <c r="AO14" s="1" t="n"/>
      <c r="AP14" s="1" t="n"/>
      <c r="AQ14" s="1" t="n"/>
      <c r="AR14" s="1" t="n"/>
      <c r="AS14" s="34">
        <f>IF(C14="","",(COUNTA(D14:AH14)-COUNTIF(D14:AH14,FALSE)))</f>
        <v/>
      </c>
      <c r="AT14" s="1" t="n"/>
    </row>
    <row r="15" ht="22" customHeight="1">
      <c r="A15" s="1" t="n"/>
      <c r="B15" s="1" t="n"/>
      <c r="C15" s="66">
        <f>IF('Démarrer'!C15="","",'Démarrer'!C15)</f>
        <v/>
      </c>
      <c r="D15" s="67" t="n"/>
      <c r="E15" s="67" t="n"/>
      <c r="F15" s="67" t="n"/>
      <c r="G15" s="67" t="n"/>
      <c r="H15" s="67" t="n"/>
      <c r="I15" s="67" t="n"/>
      <c r="J15" s="67" t="n"/>
      <c r="K15" s="67" t="n"/>
      <c r="L15" s="67" t="n"/>
      <c r="M15" s="67" t="n"/>
      <c r="N15" s="67" t="n"/>
      <c r="O15" s="67" t="n"/>
      <c r="P15" s="67" t="n"/>
      <c r="Q15" s="67" t="n"/>
      <c r="R15" s="67" t="n"/>
      <c r="S15" s="67" t="n"/>
      <c r="T15" s="67" t="n"/>
      <c r="U15" s="67" t="n"/>
      <c r="V15" s="67" t="n"/>
      <c r="W15" s="67" t="n"/>
      <c r="X15" s="67" t="n"/>
      <c r="Y15" s="67" t="n"/>
      <c r="Z15" s="67" t="n"/>
      <c r="AA15" s="67" t="n"/>
      <c r="AB15" s="67" t="n"/>
      <c r="AC15" s="67" t="n"/>
      <c r="AD15" s="67" t="n"/>
      <c r="AE15" s="67" t="n"/>
      <c r="AF15" s="67" t="n"/>
      <c r="AG15" s="67" t="n"/>
      <c r="AH15" s="67" t="n"/>
      <c r="AI15" s="1" t="n"/>
      <c r="AJ15" s="1" t="n"/>
      <c r="AK15" s="68">
        <f>C15</f>
        <v/>
      </c>
      <c r="AL15" s="69">
        <f>IF(C15="","",REPT("█",ROUND(MAX(0,MIN(1,AM15))*15,0)))</f>
        <v/>
      </c>
      <c r="AM15" s="70">
        <f>IF(C15="","",IF($AT$1=0,0,MIN(1,AS15/$AT$1)))</f>
        <v/>
      </c>
      <c r="AN15" s="1" t="n"/>
      <c r="AO15" s="1" t="n"/>
      <c r="AP15" s="1" t="n"/>
      <c r="AQ15" s="1" t="n"/>
      <c r="AR15" s="1" t="n"/>
      <c r="AS15" s="34">
        <f>IF(C15="","",(COUNTA(D15:AH15)-COUNTIF(D15:AH15,FALSE)))</f>
        <v/>
      </c>
      <c r="AT15" s="1" t="n"/>
    </row>
    <row r="16" ht="22" customHeight="1">
      <c r="A16" s="1" t="n"/>
      <c r="B16" s="1" t="n"/>
      <c r="C16" s="66">
        <f>IF('Démarrer'!C16="","",'Démarrer'!C16)</f>
        <v/>
      </c>
      <c r="D16" s="67" t="n"/>
      <c r="E16" s="67" t="n"/>
      <c r="F16" s="67" t="n"/>
      <c r="G16" s="67" t="n"/>
      <c r="H16" s="67" t="n"/>
      <c r="I16" s="67" t="n"/>
      <c r="J16" s="67" t="n"/>
      <c r="K16" s="67" t="n"/>
      <c r="L16" s="67" t="n"/>
      <c r="M16" s="67" t="n"/>
      <c r="N16" s="67" t="n"/>
      <c r="O16" s="67" t="n"/>
      <c r="P16" s="67" t="n"/>
      <c r="Q16" s="67" t="n"/>
      <c r="R16" s="67" t="n"/>
      <c r="S16" s="67" t="n"/>
      <c r="T16" s="67" t="n"/>
      <c r="U16" s="67" t="n"/>
      <c r="V16" s="67" t="n"/>
      <c r="W16" s="67" t="n"/>
      <c r="X16" s="67" t="n"/>
      <c r="Y16" s="67" t="n"/>
      <c r="Z16" s="67" t="n"/>
      <c r="AA16" s="67" t="n"/>
      <c r="AB16" s="67" t="n"/>
      <c r="AC16" s="67" t="n"/>
      <c r="AD16" s="67" t="n"/>
      <c r="AE16" s="67" t="n"/>
      <c r="AF16" s="67" t="n"/>
      <c r="AG16" s="67" t="n"/>
      <c r="AH16" s="67" t="n"/>
      <c r="AI16" s="1" t="n"/>
      <c r="AJ16" s="1" t="n"/>
      <c r="AK16" s="68">
        <f>C16</f>
        <v/>
      </c>
      <c r="AL16" s="69">
        <f>IF(C16="","",REPT("█",ROUND(MAX(0,MIN(1,AM16))*15,0)))</f>
        <v/>
      </c>
      <c r="AM16" s="70">
        <f>IF(C16="","",IF($AT$1=0,0,MIN(1,AS16/$AT$1)))</f>
        <v/>
      </c>
      <c r="AN16" s="1" t="n"/>
      <c r="AO16" s="1" t="n"/>
      <c r="AP16" s="1" t="n"/>
      <c r="AQ16" s="1" t="n"/>
      <c r="AR16" s="1" t="n"/>
      <c r="AS16" s="34">
        <f>IF(C16="","",(COUNTA(D16:AH16)-COUNTIF(D16:AH16,FALSE)))</f>
        <v/>
      </c>
      <c r="AT16" s="1" t="n"/>
    </row>
    <row r="17" ht="22" customHeight="1">
      <c r="A17" s="1" t="n"/>
      <c r="B17" s="1" t="n"/>
      <c r="C17" s="66">
        <f>IF('Démarrer'!C17="","",'Démarrer'!C17)</f>
        <v/>
      </c>
      <c r="D17" s="67" t="n"/>
      <c r="E17" s="67" t="n"/>
      <c r="F17" s="67" t="n"/>
      <c r="G17" s="67" t="n"/>
      <c r="H17" s="67" t="n"/>
      <c r="I17" s="67" t="n"/>
      <c r="J17" s="67" t="n"/>
      <c r="K17" s="67" t="n"/>
      <c r="L17" s="67" t="n"/>
      <c r="M17" s="67" t="n"/>
      <c r="N17" s="67" t="n"/>
      <c r="O17" s="67" t="n"/>
      <c r="P17" s="67" t="n"/>
      <c r="Q17" s="67" t="n"/>
      <c r="R17" s="67" t="n"/>
      <c r="S17" s="67" t="n"/>
      <c r="T17" s="67" t="n"/>
      <c r="U17" s="67" t="n"/>
      <c r="V17" s="67" t="n"/>
      <c r="W17" s="67" t="n"/>
      <c r="X17" s="67" t="n"/>
      <c r="Y17" s="67" t="n"/>
      <c r="Z17" s="67" t="n"/>
      <c r="AA17" s="67" t="n"/>
      <c r="AB17" s="67" t="n"/>
      <c r="AC17" s="67" t="n"/>
      <c r="AD17" s="67" t="n"/>
      <c r="AE17" s="67" t="n"/>
      <c r="AF17" s="67" t="n"/>
      <c r="AG17" s="67" t="n"/>
      <c r="AH17" s="67" t="n"/>
      <c r="AI17" s="1" t="n"/>
      <c r="AJ17" s="1" t="n"/>
      <c r="AK17" s="68">
        <f>C17</f>
        <v/>
      </c>
      <c r="AL17" s="69">
        <f>IF(C17="","",REPT("█",ROUND(MAX(0,MIN(1,AM17))*15,0)))</f>
        <v/>
      </c>
      <c r="AM17" s="70">
        <f>IF(C17="","",IF($AT$1=0,0,MIN(1,AS17/$AT$1)))</f>
        <v/>
      </c>
      <c r="AN17" s="1" t="n"/>
      <c r="AO17" s="1" t="n"/>
      <c r="AP17" s="1" t="n"/>
      <c r="AQ17" s="1" t="n"/>
      <c r="AR17" s="1" t="n"/>
      <c r="AS17" s="34">
        <f>IF(C17="","",(COUNTA(D17:AH17)-COUNTIF(D17:AH17,FALSE)))</f>
        <v/>
      </c>
      <c r="AT17" s="1" t="n"/>
    </row>
    <row r="18" ht="22" customHeight="1">
      <c r="A18" s="1" t="n"/>
      <c r="B18" s="1" t="n"/>
      <c r="C18" s="66">
        <f>IF('Démarrer'!C18="","",'Démarrer'!C18)</f>
        <v/>
      </c>
      <c r="D18" s="67" t="n"/>
      <c r="E18" s="67" t="n"/>
      <c r="F18" s="67" t="n"/>
      <c r="G18" s="67" t="n"/>
      <c r="H18" s="67" t="n"/>
      <c r="I18" s="67" t="n"/>
      <c r="J18" s="67" t="n"/>
      <c r="K18" s="67" t="n"/>
      <c r="L18" s="67" t="n"/>
      <c r="M18" s="67" t="n"/>
      <c r="N18" s="67" t="n"/>
      <c r="O18" s="67" t="n"/>
      <c r="P18" s="67" t="n"/>
      <c r="Q18" s="67" t="n"/>
      <c r="R18" s="67" t="n"/>
      <c r="S18" s="67" t="n"/>
      <c r="T18" s="67" t="n"/>
      <c r="U18" s="67" t="n"/>
      <c r="V18" s="67" t="n"/>
      <c r="W18" s="67" t="n"/>
      <c r="X18" s="67" t="n"/>
      <c r="Y18" s="67" t="n"/>
      <c r="Z18" s="67" t="n"/>
      <c r="AA18" s="67" t="n"/>
      <c r="AB18" s="67" t="n"/>
      <c r="AC18" s="67" t="n"/>
      <c r="AD18" s="67" t="n"/>
      <c r="AE18" s="67" t="n"/>
      <c r="AF18" s="67" t="n"/>
      <c r="AG18" s="67" t="n"/>
      <c r="AH18" s="67" t="n"/>
      <c r="AI18" s="1" t="n"/>
      <c r="AJ18" s="1" t="n"/>
      <c r="AK18" s="68">
        <f>C18</f>
        <v/>
      </c>
      <c r="AL18" s="69">
        <f>IF(C18="","",REPT("█",ROUND(MAX(0,MIN(1,AM18))*15,0)))</f>
        <v/>
      </c>
      <c r="AM18" s="70">
        <f>IF(C18="","",IF($AT$1=0,0,MIN(1,AS18/$AT$1)))</f>
        <v/>
      </c>
      <c r="AN18" s="1" t="n"/>
      <c r="AO18" s="1" t="n"/>
      <c r="AP18" s="1" t="n"/>
      <c r="AQ18" s="1" t="n"/>
      <c r="AR18" s="1" t="n"/>
      <c r="AS18" s="34">
        <f>IF(C18="","",(COUNTA(D18:AH18)-COUNTIF(D18:AH18,FALSE)))</f>
        <v/>
      </c>
      <c r="AT18" s="1" t="n"/>
    </row>
    <row r="19" ht="15" customHeight="1">
      <c r="A19" s="1" t="n"/>
      <c r="B19" s="1" t="n"/>
      <c r="C19" s="71" t="inlineStr">
        <is>
          <t>Progression</t>
        </is>
      </c>
      <c r="D19" s="72">
        <f>IF(OR(1&gt;$AS$1,$AR$2=0),"",(COUNTA(D9:D18)-COUNTIF(D9:D18,FALSE))/$AR$2)</f>
        <v/>
      </c>
      <c r="E19" s="72">
        <f>IF(OR(2&gt;$AS$1,$AR$2=0),"",(COUNTA(E9:E18)-COUNTIF(E9:E18,FALSE))/$AR$2)</f>
        <v/>
      </c>
      <c r="F19" s="72">
        <f>IF(OR(3&gt;$AS$1,$AR$2=0),"",(COUNTA(F9:F18)-COUNTIF(F9:F18,FALSE))/$AR$2)</f>
        <v/>
      </c>
      <c r="G19" s="72">
        <f>IF(OR(4&gt;$AS$1,$AR$2=0),"",(COUNTA(G9:G18)-COUNTIF(G9:G18,FALSE))/$AR$2)</f>
        <v/>
      </c>
      <c r="H19" s="72">
        <f>IF(OR(5&gt;$AS$1,$AR$2=0),"",(COUNTA(H9:H18)-COUNTIF(H9:H18,FALSE))/$AR$2)</f>
        <v/>
      </c>
      <c r="I19" s="72">
        <f>IF(OR(6&gt;$AS$1,$AR$2=0),"",(COUNTA(I9:I18)-COUNTIF(I9:I18,FALSE))/$AR$2)</f>
        <v/>
      </c>
      <c r="J19" s="72">
        <f>IF(OR(7&gt;$AS$1,$AR$2=0),"",(COUNTA(J9:J18)-COUNTIF(J9:J18,FALSE))/$AR$2)</f>
        <v/>
      </c>
      <c r="K19" s="72">
        <f>IF(OR(8&gt;$AS$1,$AR$2=0),"",(COUNTA(K9:K18)-COUNTIF(K9:K18,FALSE))/$AR$2)</f>
        <v/>
      </c>
      <c r="L19" s="72">
        <f>IF(OR(9&gt;$AS$1,$AR$2=0),"",(COUNTA(L9:L18)-COUNTIF(L9:L18,FALSE))/$AR$2)</f>
        <v/>
      </c>
      <c r="M19" s="72">
        <f>IF(OR(10&gt;$AS$1,$AR$2=0),"",(COUNTA(M9:M18)-COUNTIF(M9:M18,FALSE))/$AR$2)</f>
        <v/>
      </c>
      <c r="N19" s="72">
        <f>IF(OR(11&gt;$AS$1,$AR$2=0),"",(COUNTA(N9:N18)-COUNTIF(N9:N18,FALSE))/$AR$2)</f>
        <v/>
      </c>
      <c r="O19" s="72">
        <f>IF(OR(12&gt;$AS$1,$AR$2=0),"",(COUNTA(O9:O18)-COUNTIF(O9:O18,FALSE))/$AR$2)</f>
        <v/>
      </c>
      <c r="P19" s="72">
        <f>IF(OR(13&gt;$AS$1,$AR$2=0),"",(COUNTA(P9:P18)-COUNTIF(P9:P18,FALSE))/$AR$2)</f>
        <v/>
      </c>
      <c r="Q19" s="72">
        <f>IF(OR(14&gt;$AS$1,$AR$2=0),"",(COUNTA(Q9:Q18)-COUNTIF(Q9:Q18,FALSE))/$AR$2)</f>
        <v/>
      </c>
      <c r="R19" s="72">
        <f>IF(OR(15&gt;$AS$1,$AR$2=0),"",(COUNTA(R9:R18)-COUNTIF(R9:R18,FALSE))/$AR$2)</f>
        <v/>
      </c>
      <c r="S19" s="72">
        <f>IF(OR(16&gt;$AS$1,$AR$2=0),"",(COUNTA(S9:S18)-COUNTIF(S9:S18,FALSE))/$AR$2)</f>
        <v/>
      </c>
      <c r="T19" s="72">
        <f>IF(OR(17&gt;$AS$1,$AR$2=0),"",(COUNTA(T9:T18)-COUNTIF(T9:T18,FALSE))/$AR$2)</f>
        <v/>
      </c>
      <c r="U19" s="72">
        <f>IF(OR(18&gt;$AS$1,$AR$2=0),"",(COUNTA(U9:U18)-COUNTIF(U9:U18,FALSE))/$AR$2)</f>
        <v/>
      </c>
      <c r="V19" s="72">
        <f>IF(OR(19&gt;$AS$1,$AR$2=0),"",(COUNTA(V9:V18)-COUNTIF(V9:V18,FALSE))/$AR$2)</f>
        <v/>
      </c>
      <c r="W19" s="72">
        <f>IF(OR(20&gt;$AS$1,$AR$2=0),"",(COUNTA(W9:W18)-COUNTIF(W9:W18,FALSE))/$AR$2)</f>
        <v/>
      </c>
      <c r="X19" s="72">
        <f>IF(OR(21&gt;$AS$1,$AR$2=0),"",(COUNTA(X9:X18)-COUNTIF(X9:X18,FALSE))/$AR$2)</f>
        <v/>
      </c>
      <c r="Y19" s="72">
        <f>IF(OR(22&gt;$AS$1,$AR$2=0),"",(COUNTA(Y9:Y18)-COUNTIF(Y9:Y18,FALSE))/$AR$2)</f>
        <v/>
      </c>
      <c r="Z19" s="72">
        <f>IF(OR(23&gt;$AS$1,$AR$2=0),"",(COUNTA(Z9:Z18)-COUNTIF(Z9:Z18,FALSE))/$AR$2)</f>
        <v/>
      </c>
      <c r="AA19" s="72">
        <f>IF(OR(24&gt;$AS$1,$AR$2=0),"",(COUNTA(AA9:AA18)-COUNTIF(AA9:AA18,FALSE))/$AR$2)</f>
        <v/>
      </c>
      <c r="AB19" s="72">
        <f>IF(OR(25&gt;$AS$1,$AR$2=0),"",(COUNTA(AB9:AB18)-COUNTIF(AB9:AB18,FALSE))/$AR$2)</f>
        <v/>
      </c>
      <c r="AC19" s="72">
        <f>IF(OR(26&gt;$AS$1,$AR$2=0),"",(COUNTA(AC9:AC18)-COUNTIF(AC9:AC18,FALSE))/$AR$2)</f>
        <v/>
      </c>
      <c r="AD19" s="72">
        <f>IF(OR(27&gt;$AS$1,$AR$2=0),"",(COUNTA(AD9:AD18)-COUNTIF(AD9:AD18,FALSE))/$AR$2)</f>
        <v/>
      </c>
      <c r="AE19" s="72">
        <f>IF(OR(28&gt;$AS$1,$AR$2=0),"",(COUNTA(AE9:AE18)-COUNTIF(AE9:AE18,FALSE))/$AR$2)</f>
        <v/>
      </c>
      <c r="AF19" s="72">
        <f>IF(OR(29&gt;$AS$1,$AR$2=0),"",(COUNTA(AF9:AF18)-COUNTIF(AF9:AF18,FALSE))/$AR$2)</f>
        <v/>
      </c>
      <c r="AG19" s="72">
        <f>IF(OR(30&gt;$AS$1,$AR$2=0),"",(COUNTA(AG9:AG18)-COUNTIF(AG9:AG18,FALSE))/$AR$2)</f>
        <v/>
      </c>
      <c r="AH19" s="72">
        <f>IF(OR(31&gt;$AS$1,$AR$2=0),"",(COUNTA(AH9:AH18)-COUNTIF(AH9:AH18,FALSE))/$AR$2)</f>
        <v/>
      </c>
      <c r="AI19" s="1" t="n"/>
      <c r="AJ19" s="1" t="n"/>
      <c r="AK19" s="73" t="inlineStr">
        <is>
          <t>Meilleure habitude</t>
        </is>
      </c>
      <c r="AL19" s="74">
        <f>IF(MAX(AM9:AM18)&lt;=0,"—",INDEX(C9:C18,MATCH(MAX(AM9:AM18),AM9:AM18,0)))</f>
        <v/>
      </c>
      <c r="AN19" s="1" t="n"/>
      <c r="AO19" s="1" t="n"/>
      <c r="AP19" s="1" t="n"/>
      <c r="AQ19" s="1" t="n"/>
      <c r="AR19" s="1" t="n"/>
      <c r="AS19" s="1" t="n"/>
      <c r="AT19" s="1" t="n"/>
    </row>
    <row r="20" ht="15" customHeight="1">
      <c r="A20" s="1" t="n"/>
      <c r="B20" s="1" t="n"/>
      <c r="C20" s="75" t="inlineStr">
        <is>
          <t>Fait</t>
        </is>
      </c>
      <c r="D20" s="76">
        <f>IF(1&gt;$AS$1,"",(COUNTA(D9:D18)-COUNTIF(D9:D18,FALSE)))</f>
        <v/>
      </c>
      <c r="E20" s="76">
        <f>IF(2&gt;$AS$1,"",(COUNTA(E9:E18)-COUNTIF(E9:E18,FALSE)))</f>
        <v/>
      </c>
      <c r="F20" s="76">
        <f>IF(3&gt;$AS$1,"",(COUNTA(F9:F18)-COUNTIF(F9:F18,FALSE)))</f>
        <v/>
      </c>
      <c r="G20" s="76">
        <f>IF(4&gt;$AS$1,"",(COUNTA(G9:G18)-COUNTIF(G9:G18,FALSE)))</f>
        <v/>
      </c>
      <c r="H20" s="76">
        <f>IF(5&gt;$AS$1,"",(COUNTA(H9:H18)-COUNTIF(H9:H18,FALSE)))</f>
        <v/>
      </c>
      <c r="I20" s="76">
        <f>IF(6&gt;$AS$1,"",(COUNTA(I9:I18)-COUNTIF(I9:I18,FALSE)))</f>
        <v/>
      </c>
      <c r="J20" s="76">
        <f>IF(7&gt;$AS$1,"",(COUNTA(J9:J18)-COUNTIF(J9:J18,FALSE)))</f>
        <v/>
      </c>
      <c r="K20" s="76">
        <f>IF(8&gt;$AS$1,"",(COUNTA(K9:K18)-COUNTIF(K9:K18,FALSE)))</f>
        <v/>
      </c>
      <c r="L20" s="76">
        <f>IF(9&gt;$AS$1,"",(COUNTA(L9:L18)-COUNTIF(L9:L18,FALSE)))</f>
        <v/>
      </c>
      <c r="M20" s="76">
        <f>IF(10&gt;$AS$1,"",(COUNTA(M9:M18)-COUNTIF(M9:M18,FALSE)))</f>
        <v/>
      </c>
      <c r="N20" s="76">
        <f>IF(11&gt;$AS$1,"",(COUNTA(N9:N18)-COUNTIF(N9:N18,FALSE)))</f>
        <v/>
      </c>
      <c r="O20" s="76">
        <f>IF(12&gt;$AS$1,"",(COUNTA(O9:O18)-COUNTIF(O9:O18,FALSE)))</f>
        <v/>
      </c>
      <c r="P20" s="76">
        <f>IF(13&gt;$AS$1,"",(COUNTA(P9:P18)-COUNTIF(P9:P18,FALSE)))</f>
        <v/>
      </c>
      <c r="Q20" s="76">
        <f>IF(14&gt;$AS$1,"",(COUNTA(Q9:Q18)-COUNTIF(Q9:Q18,FALSE)))</f>
        <v/>
      </c>
      <c r="R20" s="76">
        <f>IF(15&gt;$AS$1,"",(COUNTA(R9:R18)-COUNTIF(R9:R18,FALSE)))</f>
        <v/>
      </c>
      <c r="S20" s="76">
        <f>IF(16&gt;$AS$1,"",(COUNTA(S9:S18)-COUNTIF(S9:S18,FALSE)))</f>
        <v/>
      </c>
      <c r="T20" s="76">
        <f>IF(17&gt;$AS$1,"",(COUNTA(T9:T18)-COUNTIF(T9:T18,FALSE)))</f>
        <v/>
      </c>
      <c r="U20" s="76">
        <f>IF(18&gt;$AS$1,"",(COUNTA(U9:U18)-COUNTIF(U9:U18,FALSE)))</f>
        <v/>
      </c>
      <c r="V20" s="76">
        <f>IF(19&gt;$AS$1,"",(COUNTA(V9:V18)-COUNTIF(V9:V18,FALSE)))</f>
        <v/>
      </c>
      <c r="W20" s="76">
        <f>IF(20&gt;$AS$1,"",(COUNTA(W9:W18)-COUNTIF(W9:W18,FALSE)))</f>
        <v/>
      </c>
      <c r="X20" s="76">
        <f>IF(21&gt;$AS$1,"",(COUNTA(X9:X18)-COUNTIF(X9:X18,FALSE)))</f>
        <v/>
      </c>
      <c r="Y20" s="76">
        <f>IF(22&gt;$AS$1,"",(COUNTA(Y9:Y18)-COUNTIF(Y9:Y18,FALSE)))</f>
        <v/>
      </c>
      <c r="Z20" s="76">
        <f>IF(23&gt;$AS$1,"",(COUNTA(Z9:Z18)-COUNTIF(Z9:Z18,FALSE)))</f>
        <v/>
      </c>
      <c r="AA20" s="76">
        <f>IF(24&gt;$AS$1,"",(COUNTA(AA9:AA18)-COUNTIF(AA9:AA18,FALSE)))</f>
        <v/>
      </c>
      <c r="AB20" s="76">
        <f>IF(25&gt;$AS$1,"",(COUNTA(AB9:AB18)-COUNTIF(AB9:AB18,FALSE)))</f>
        <v/>
      </c>
      <c r="AC20" s="76">
        <f>IF(26&gt;$AS$1,"",(COUNTA(AC9:AC18)-COUNTIF(AC9:AC18,FALSE)))</f>
        <v/>
      </c>
      <c r="AD20" s="76">
        <f>IF(27&gt;$AS$1,"",(COUNTA(AD9:AD18)-COUNTIF(AD9:AD18,FALSE)))</f>
        <v/>
      </c>
      <c r="AE20" s="76">
        <f>IF(28&gt;$AS$1,"",(COUNTA(AE9:AE18)-COUNTIF(AE9:AE18,FALSE)))</f>
        <v/>
      </c>
      <c r="AF20" s="76">
        <f>IF(29&gt;$AS$1,"",(COUNTA(AF9:AF18)-COUNTIF(AF9:AF18,FALSE)))</f>
        <v/>
      </c>
      <c r="AG20" s="76">
        <f>IF(30&gt;$AS$1,"",(COUNTA(AG9:AG18)-COUNTIF(AG9:AG18,FALSE)))</f>
        <v/>
      </c>
      <c r="AH20" s="76">
        <f>IF(31&gt;$AS$1,"",(COUNTA(AH9:AH18)-COUNTIF(AH9:AH18,FALSE)))</f>
        <v/>
      </c>
      <c r="AI20" s="1" t="n"/>
      <c r="AJ20" s="1" t="n"/>
      <c r="AK20" s="73" t="inlineStr">
        <is>
          <t>Meilleur jour</t>
        </is>
      </c>
      <c r="AL20" s="74">
        <f>IF(MAX(D20:AH20)=0,"—","le "&amp;INDEX(D8:AH8,MATCH(MAX(D20:AH20),D20:AH20,0)))</f>
        <v/>
      </c>
      <c r="AN20" s="1" t="n"/>
      <c r="AO20" s="1" t="n"/>
      <c r="AP20" s="1" t="n"/>
      <c r="AQ20" s="1" t="n"/>
      <c r="AR20" s="1" t="n"/>
      <c r="AS20" s="1" t="n"/>
      <c r="AT20" s="1" t="n"/>
    </row>
    <row r="21" ht="15" customHeight="1">
      <c r="A21" s="1" t="n"/>
      <c r="B21" s="1" t="n"/>
      <c r="C21" s="75" t="inlineStr">
        <is>
          <t>Pas fait</t>
        </is>
      </c>
      <c r="D21" s="77">
        <f>IF(1&gt;$AS$1,"",$AR$2-D20)</f>
        <v/>
      </c>
      <c r="E21" s="77">
        <f>IF(2&gt;$AS$1,"",$AR$2-E20)</f>
        <v/>
      </c>
      <c r="F21" s="77">
        <f>IF(3&gt;$AS$1,"",$AR$2-F20)</f>
        <v/>
      </c>
      <c r="G21" s="77">
        <f>IF(4&gt;$AS$1,"",$AR$2-G20)</f>
        <v/>
      </c>
      <c r="H21" s="77">
        <f>IF(5&gt;$AS$1,"",$AR$2-H20)</f>
        <v/>
      </c>
      <c r="I21" s="77">
        <f>IF(6&gt;$AS$1,"",$AR$2-I20)</f>
        <v/>
      </c>
      <c r="J21" s="77">
        <f>IF(7&gt;$AS$1,"",$AR$2-J20)</f>
        <v/>
      </c>
      <c r="K21" s="77">
        <f>IF(8&gt;$AS$1,"",$AR$2-K20)</f>
        <v/>
      </c>
      <c r="L21" s="77">
        <f>IF(9&gt;$AS$1,"",$AR$2-L20)</f>
        <v/>
      </c>
      <c r="M21" s="77">
        <f>IF(10&gt;$AS$1,"",$AR$2-M20)</f>
        <v/>
      </c>
      <c r="N21" s="77">
        <f>IF(11&gt;$AS$1,"",$AR$2-N20)</f>
        <v/>
      </c>
      <c r="O21" s="77">
        <f>IF(12&gt;$AS$1,"",$AR$2-O20)</f>
        <v/>
      </c>
      <c r="P21" s="77">
        <f>IF(13&gt;$AS$1,"",$AR$2-P20)</f>
        <v/>
      </c>
      <c r="Q21" s="77">
        <f>IF(14&gt;$AS$1,"",$AR$2-Q20)</f>
        <v/>
      </c>
      <c r="R21" s="77">
        <f>IF(15&gt;$AS$1,"",$AR$2-R20)</f>
        <v/>
      </c>
      <c r="S21" s="77">
        <f>IF(16&gt;$AS$1,"",$AR$2-S20)</f>
        <v/>
      </c>
      <c r="T21" s="77">
        <f>IF(17&gt;$AS$1,"",$AR$2-T20)</f>
        <v/>
      </c>
      <c r="U21" s="77">
        <f>IF(18&gt;$AS$1,"",$AR$2-U20)</f>
        <v/>
      </c>
      <c r="V21" s="77">
        <f>IF(19&gt;$AS$1,"",$AR$2-V20)</f>
        <v/>
      </c>
      <c r="W21" s="77">
        <f>IF(20&gt;$AS$1,"",$AR$2-W20)</f>
        <v/>
      </c>
      <c r="X21" s="77">
        <f>IF(21&gt;$AS$1,"",$AR$2-X20)</f>
        <v/>
      </c>
      <c r="Y21" s="77">
        <f>IF(22&gt;$AS$1,"",$AR$2-Y20)</f>
        <v/>
      </c>
      <c r="Z21" s="77">
        <f>IF(23&gt;$AS$1,"",$AR$2-Z20)</f>
        <v/>
      </c>
      <c r="AA21" s="77">
        <f>IF(24&gt;$AS$1,"",$AR$2-AA20)</f>
        <v/>
      </c>
      <c r="AB21" s="77">
        <f>IF(25&gt;$AS$1,"",$AR$2-AB20)</f>
        <v/>
      </c>
      <c r="AC21" s="77">
        <f>IF(26&gt;$AS$1,"",$AR$2-AC20)</f>
        <v/>
      </c>
      <c r="AD21" s="77">
        <f>IF(27&gt;$AS$1,"",$AR$2-AD20)</f>
        <v/>
      </c>
      <c r="AE21" s="77">
        <f>IF(28&gt;$AS$1,"",$AR$2-AE20)</f>
        <v/>
      </c>
      <c r="AF21" s="77">
        <f>IF(29&gt;$AS$1,"",$AR$2-AF20)</f>
        <v/>
      </c>
      <c r="AG21" s="77">
        <f>IF(30&gt;$AS$1,"",$AR$2-AG20)</f>
        <v/>
      </c>
      <c r="AH21" s="77">
        <f>IF(31&gt;$AS$1,"",$AR$2-AH20)</f>
        <v/>
      </c>
      <c r="AI21" s="1" t="n"/>
      <c r="AJ21" s="1" t="n"/>
      <c r="AK21" s="73" t="inlineStr">
        <is>
          <t>Jours parfaits</t>
        </is>
      </c>
      <c r="AL21" s="74">
        <f>COUNTIF(D19:AH19,1)&amp;" jour(s) à 100 %"</f>
        <v/>
      </c>
      <c r="AN21" s="1" t="n"/>
      <c r="AO21" s="1" t="n"/>
      <c r="AP21" s="1" t="n"/>
      <c r="AQ21" s="1" t="n"/>
      <c r="AR21" s="1" t="n"/>
      <c r="AS21" s="1" t="n"/>
      <c r="AT21" s="1" t="n"/>
    </row>
    <row r="22" ht="8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  <c r="AA22" s="1" t="n"/>
      <c r="AB22" s="1" t="n"/>
      <c r="AC22" s="1" t="n"/>
      <c r="AD22" s="1" t="n"/>
      <c r="AE22" s="1" t="n"/>
      <c r="AF22" s="1" t="n"/>
      <c r="AG22" s="1" t="n"/>
      <c r="AH22" s="1" t="n"/>
      <c r="AI22" s="1" t="n"/>
      <c r="AJ22" s="1" t="n"/>
      <c r="AK22" s="1" t="n"/>
      <c r="AL22" s="1" t="n"/>
      <c r="AM22" s="1" t="n"/>
      <c r="AN22" s="1" t="n"/>
      <c r="AO22" s="1" t="n"/>
      <c r="AP22" s="1" t="n"/>
      <c r="AQ22" s="1" t="n"/>
      <c r="AR22" s="1" t="n"/>
      <c r="AS22" s="1" t="n"/>
      <c r="AT22" s="1" t="n"/>
    </row>
    <row r="23" ht="15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  <c r="AA23" s="1" t="n"/>
      <c r="AB23" s="1" t="n"/>
      <c r="AC23" s="1" t="n"/>
      <c r="AD23" s="1" t="n"/>
      <c r="AE23" s="1" t="n"/>
      <c r="AF23" s="1" t="n"/>
      <c r="AG23" s="1" t="n"/>
      <c r="AH23" s="1" t="n"/>
      <c r="AI23" s="1" t="n"/>
      <c r="AJ23" s="1" t="n"/>
      <c r="AK23" s="1" t="n"/>
      <c r="AL23" s="1" t="n"/>
      <c r="AM23" s="1" t="n"/>
      <c r="AN23" s="1" t="n"/>
      <c r="AO23" s="1" t="n"/>
      <c r="AP23" s="1" t="n"/>
      <c r="AQ23" s="1" t="n"/>
      <c r="AR23" s="1" t="n"/>
      <c r="AS23" s="1" t="n"/>
      <c r="AT23" s="1" t="n"/>
    </row>
    <row r="24" ht="15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/>
      <c r="AE24" s="1" t="n"/>
      <c r="AF24" s="1" t="n"/>
      <c r="AG24" s="1" t="n"/>
      <c r="AH24" s="1" t="n"/>
      <c r="AI24" s="1" t="n"/>
      <c r="AJ24" s="1" t="n"/>
      <c r="AK24" s="1" t="n"/>
      <c r="AL24" s="1" t="n"/>
      <c r="AM24" s="1" t="n"/>
      <c r="AN24" s="1" t="n"/>
      <c r="AO24" s="1" t="n"/>
      <c r="AP24" s="1" t="n"/>
      <c r="AQ24" s="1" t="n"/>
      <c r="AR24" s="1" t="n"/>
      <c r="AS24" s="1" t="n"/>
      <c r="AT24" s="1" t="n"/>
    </row>
    <row r="25" ht="15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/>
      <c r="AE25" s="1" t="n"/>
      <c r="AF25" s="1" t="n"/>
      <c r="AG25" s="1" t="n"/>
      <c r="AH25" s="1" t="n"/>
      <c r="AI25" s="1" t="n"/>
      <c r="AJ25" s="1" t="n"/>
      <c r="AK25" s="1" t="n"/>
      <c r="AL25" s="1" t="n"/>
      <c r="AM25" s="1" t="n"/>
      <c r="AN25" s="1" t="n"/>
      <c r="AO25" s="1" t="n"/>
      <c r="AP25" s="1" t="n"/>
      <c r="AQ25" s="1" t="n"/>
      <c r="AR25" s="1" t="n"/>
      <c r="AS25" s="1" t="n"/>
      <c r="AT25" s="1" t="n"/>
    </row>
    <row r="26" ht="15" customHeight="1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  <c r="AA26" s="1" t="n"/>
      <c r="AB26" s="1" t="n"/>
      <c r="AC26" s="1" t="n"/>
      <c r="AD26" s="1" t="n"/>
      <c r="AE26" s="1" t="n"/>
      <c r="AF26" s="1" t="n"/>
      <c r="AG26" s="1" t="n"/>
      <c r="AH26" s="1" t="n"/>
      <c r="AI26" s="1" t="n"/>
      <c r="AJ26" s="1" t="n"/>
      <c r="AK26" s="1" t="n"/>
      <c r="AL26" s="1" t="n"/>
      <c r="AM26" s="1" t="n"/>
      <c r="AN26" s="1" t="n"/>
      <c r="AO26" s="1" t="n"/>
      <c r="AP26" s="1" t="n"/>
      <c r="AQ26" s="1" t="n"/>
      <c r="AR26" s="1" t="n"/>
      <c r="AS26" s="1" t="n"/>
      <c r="AT26" s="1" t="n"/>
    </row>
    <row r="27" ht="15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  <c r="AA27" s="1" t="n"/>
      <c r="AB27" s="1" t="n"/>
      <c r="AC27" s="1" t="n"/>
      <c r="AD27" s="1" t="n"/>
      <c r="AE27" s="1" t="n"/>
      <c r="AF27" s="1" t="n"/>
      <c r="AG27" s="1" t="n"/>
      <c r="AH27" s="1" t="n"/>
      <c r="AI27" s="1" t="n"/>
      <c r="AJ27" s="1" t="n"/>
      <c r="AK27" s="1" t="n"/>
      <c r="AL27" s="1" t="n"/>
      <c r="AM27" s="1" t="n"/>
      <c r="AN27" s="1" t="n"/>
      <c r="AO27" s="1" t="n"/>
      <c r="AP27" s="1" t="n"/>
      <c r="AQ27" s="1" t="n"/>
      <c r="AR27" s="1" t="n"/>
      <c r="AS27" s="1" t="n"/>
      <c r="AT27" s="1" t="n"/>
    </row>
    <row r="28" ht="15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/>
      <c r="AE28" s="1" t="n"/>
      <c r="AF28" s="1" t="n"/>
      <c r="AG28" s="1" t="n"/>
      <c r="AH28" s="1" t="n"/>
      <c r="AI28" s="1" t="n"/>
      <c r="AJ28" s="1" t="n"/>
      <c r="AK28" s="1" t="n"/>
      <c r="AL28" s="1" t="n"/>
      <c r="AM28" s="1" t="n"/>
      <c r="AN28" s="1" t="n"/>
      <c r="AO28" s="1" t="n"/>
      <c r="AP28" s="1" t="n"/>
      <c r="AQ28" s="1" t="n"/>
      <c r="AR28" s="1" t="n"/>
      <c r="AS28" s="1" t="n"/>
      <c r="AT28" s="1" t="n"/>
    </row>
    <row r="29" ht="1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/>
      <c r="AE29" s="1" t="n"/>
      <c r="AF29" s="1" t="n"/>
      <c r="AG29" s="1" t="n"/>
      <c r="AH29" s="1" t="n"/>
      <c r="AI29" s="1" t="n"/>
      <c r="AJ29" s="1" t="n"/>
      <c r="AK29" s="1" t="n"/>
      <c r="AL29" s="1" t="n"/>
      <c r="AM29" s="1" t="n"/>
      <c r="AN29" s="1" t="n"/>
      <c r="AO29" s="1" t="n"/>
      <c r="AP29" s="1" t="n"/>
      <c r="AQ29" s="1" t="n"/>
      <c r="AR29" s="1" t="n"/>
      <c r="AS29" s="1" t="n"/>
      <c r="AT29" s="1" t="n"/>
    </row>
    <row r="30" ht="1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/>
      <c r="AE30" s="1" t="n"/>
      <c r="AF30" s="1" t="n"/>
      <c r="AG30" s="1" t="n"/>
      <c r="AH30" s="1" t="n"/>
      <c r="AI30" s="1" t="n"/>
      <c r="AJ30" s="1" t="n"/>
      <c r="AK30" s="1" t="n"/>
      <c r="AL30" s="1" t="n"/>
      <c r="AM30" s="1" t="n"/>
      <c r="AN30" s="1" t="n"/>
      <c r="AO30" s="1" t="n"/>
      <c r="AP30" s="1" t="n"/>
      <c r="AQ30" s="1" t="n"/>
      <c r="AR30" s="1" t="n"/>
      <c r="AS30" s="1" t="n"/>
      <c r="AT30" s="1" t="n"/>
    </row>
    <row r="31" ht="15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/>
      <c r="AE31" s="1" t="n"/>
      <c r="AF31" s="1" t="n"/>
      <c r="AG31" s="1" t="n"/>
      <c r="AH31" s="1" t="n"/>
      <c r="AI31" s="1" t="n"/>
      <c r="AJ31" s="1" t="n"/>
      <c r="AK31" s="1" t="n"/>
      <c r="AL31" s="1" t="n"/>
      <c r="AM31" s="1" t="n"/>
      <c r="AN31" s="1" t="n"/>
      <c r="AO31" s="1" t="n"/>
      <c r="AP31" s="1" t="n"/>
      <c r="AQ31" s="1" t="n"/>
      <c r="AR31" s="1" t="n"/>
      <c r="AS31" s="1" t="n"/>
      <c r="AT31" s="1" t="n"/>
    </row>
    <row r="32" ht="15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  <c r="AA32" s="1" t="n"/>
      <c r="AB32" s="1" t="n"/>
      <c r="AC32" s="1" t="n"/>
      <c r="AD32" s="1" t="n"/>
      <c r="AE32" s="1" t="n"/>
      <c r="AF32" s="1" t="n"/>
      <c r="AG32" s="1" t="n"/>
      <c r="AH32" s="1" t="n"/>
      <c r="AI32" s="1" t="n"/>
      <c r="AJ32" s="1" t="n"/>
      <c r="AK32" s="1" t="n"/>
      <c r="AL32" s="1" t="n"/>
      <c r="AM32" s="1" t="n"/>
      <c r="AN32" s="1" t="n"/>
      <c r="AO32" s="1" t="n"/>
      <c r="AP32" s="1" t="n"/>
      <c r="AQ32" s="1" t="n"/>
      <c r="AR32" s="1" t="n"/>
      <c r="AS32" s="1" t="n"/>
      <c r="AT32" s="1" t="n"/>
    </row>
    <row r="33" ht="15" customHeight="1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  <c r="AA33" s="1" t="n"/>
      <c r="AB33" s="1" t="n"/>
      <c r="AC33" s="1" t="n"/>
      <c r="AD33" s="1" t="n"/>
      <c r="AE33" s="1" t="n"/>
      <c r="AF33" s="1" t="n"/>
      <c r="AG33" s="1" t="n"/>
      <c r="AH33" s="1" t="n"/>
      <c r="AI33" s="1" t="n"/>
      <c r="AJ33" s="1" t="n"/>
      <c r="AK33" s="1" t="n"/>
      <c r="AL33" s="1" t="n"/>
      <c r="AM33" s="1" t="n"/>
      <c r="AN33" s="1" t="n"/>
      <c r="AO33" s="1" t="n"/>
      <c r="AP33" s="1" t="n"/>
      <c r="AQ33" s="1" t="n"/>
      <c r="AR33" s="1" t="n"/>
      <c r="AS33" s="1" t="n"/>
      <c r="AT33" s="1" t="n"/>
    </row>
    <row r="34" ht="15" customHeight="1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  <c r="AA34" s="1" t="n"/>
      <c r="AB34" s="1" t="n"/>
      <c r="AC34" s="1" t="n"/>
      <c r="AD34" s="1" t="n"/>
      <c r="AE34" s="1" t="n"/>
      <c r="AF34" s="1" t="n"/>
      <c r="AG34" s="1" t="n"/>
      <c r="AH34" s="1" t="n"/>
      <c r="AI34" s="1" t="n"/>
      <c r="AJ34" s="1" t="n"/>
      <c r="AK34" s="1" t="n"/>
      <c r="AL34" s="1" t="n"/>
      <c r="AM34" s="1" t="n"/>
      <c r="AN34" s="1" t="n"/>
      <c r="AO34" s="1" t="n"/>
      <c r="AP34" s="1" t="n"/>
      <c r="AQ34" s="1" t="n"/>
      <c r="AR34" s="1" t="n"/>
      <c r="AS34" s="1" t="n"/>
      <c r="AT34" s="1" t="n"/>
    </row>
    <row r="35" ht="10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  <c r="AA35" s="1" t="n"/>
      <c r="AB35" s="1" t="n"/>
      <c r="AC35" s="1" t="n"/>
      <c r="AD35" s="1" t="n"/>
      <c r="AE35" s="1" t="n"/>
      <c r="AF35" s="1" t="n"/>
      <c r="AG35" s="1" t="n"/>
      <c r="AH35" s="1" t="n"/>
      <c r="AI35" s="1" t="n"/>
      <c r="AJ35" s="1" t="n"/>
      <c r="AK35" s="1" t="n"/>
      <c r="AL35" s="1" t="n"/>
      <c r="AM35" s="1" t="n"/>
      <c r="AN35" s="1" t="n"/>
      <c r="AO35" s="1" t="n"/>
      <c r="AP35" s="1" t="n"/>
      <c r="AQ35" s="1" t="n"/>
      <c r="AR35" s="1" t="n"/>
      <c r="AS35" s="1" t="n"/>
      <c r="AT35" s="1" t="n"/>
    </row>
    <row r="36" ht="18" customHeight="1">
      <c r="A36" s="1" t="n"/>
      <c r="B36" s="1" t="n"/>
      <c r="C36" s="42" t="inlineStr">
        <is>
          <t>État mental</t>
        </is>
      </c>
      <c r="D36" s="43" t="inlineStr">
        <is>
          <t>Semaine 1</t>
        </is>
      </c>
      <c r="E36" s="44" t="n"/>
      <c r="F36" s="44" t="n"/>
      <c r="G36" s="44" t="n"/>
      <c r="H36" s="44" t="n"/>
      <c r="I36" s="44" t="n"/>
      <c r="J36" s="44" t="n"/>
      <c r="K36" s="45" t="inlineStr">
        <is>
          <t>Semaine 2</t>
        </is>
      </c>
      <c r="L36" s="46" t="n"/>
      <c r="M36" s="46" t="n"/>
      <c r="N36" s="46" t="n"/>
      <c r="O36" s="46" t="n"/>
      <c r="P36" s="46" t="n"/>
      <c r="Q36" s="46" t="n"/>
      <c r="R36" s="47" t="inlineStr">
        <is>
          <t>Semaine 3</t>
        </is>
      </c>
      <c r="S36" s="48" t="n"/>
      <c r="T36" s="48" t="n"/>
      <c r="U36" s="48" t="n"/>
      <c r="V36" s="48" t="n"/>
      <c r="W36" s="48" t="n"/>
      <c r="X36" s="48" t="n"/>
      <c r="Y36" s="49" t="inlineStr">
        <is>
          <t>Semaine 4</t>
        </is>
      </c>
      <c r="Z36" s="50" t="n"/>
      <c r="AA36" s="50" t="n"/>
      <c r="AB36" s="50" t="n"/>
      <c r="AC36" s="50" t="n"/>
      <c r="AD36" s="50" t="n"/>
      <c r="AE36" s="50" t="n"/>
      <c r="AF36" s="51" t="inlineStr">
        <is>
          <t>Semaine 5</t>
        </is>
      </c>
      <c r="AG36" s="52" t="n"/>
      <c r="AH36" s="52" t="n"/>
      <c r="AI36" s="1" t="n"/>
      <c r="AJ36" s="1" t="n"/>
      <c r="AK36" s="53" t="inlineStr">
        <is>
          <t>Analyse</t>
        </is>
      </c>
      <c r="AN36" s="1" t="n"/>
      <c r="AO36" s="1" t="n"/>
      <c r="AP36" s="1" t="n"/>
      <c r="AQ36" s="1" t="n"/>
      <c r="AR36" s="1" t="n"/>
      <c r="AS36" s="1" t="n"/>
      <c r="AT36" s="1" t="n"/>
    </row>
    <row r="37" ht="12" customHeight="1">
      <c r="A37" s="1" t="n"/>
      <c r="B37" s="1" t="n"/>
      <c r="C37" s="1" t="n"/>
      <c r="D37" s="54">
        <f>IF(1&gt;$AS$1,"",MID("DiLuMaMeJeVeSa",2*WEEKDAY($AR$1+0)-1,2))</f>
        <v/>
      </c>
      <c r="E37" s="54">
        <f>IF(2&gt;$AS$1,"",MID("DiLuMaMeJeVeSa",2*WEEKDAY($AR$1+1)-1,2))</f>
        <v/>
      </c>
      <c r="F37" s="54">
        <f>IF(3&gt;$AS$1,"",MID("DiLuMaMeJeVeSa",2*WEEKDAY($AR$1+2)-1,2))</f>
        <v/>
      </c>
      <c r="G37" s="54">
        <f>IF(4&gt;$AS$1,"",MID("DiLuMaMeJeVeSa",2*WEEKDAY($AR$1+3)-1,2))</f>
        <v/>
      </c>
      <c r="H37" s="54">
        <f>IF(5&gt;$AS$1,"",MID("DiLuMaMeJeVeSa",2*WEEKDAY($AR$1+4)-1,2))</f>
        <v/>
      </c>
      <c r="I37" s="54">
        <f>IF(6&gt;$AS$1,"",MID("DiLuMaMeJeVeSa",2*WEEKDAY($AR$1+5)-1,2))</f>
        <v/>
      </c>
      <c r="J37" s="54">
        <f>IF(7&gt;$AS$1,"",MID("DiLuMaMeJeVeSa",2*WEEKDAY($AR$1+6)-1,2))</f>
        <v/>
      </c>
      <c r="K37" s="55">
        <f>IF(8&gt;$AS$1,"",MID("DiLuMaMeJeVeSa",2*WEEKDAY($AR$1+7)-1,2))</f>
        <v/>
      </c>
      <c r="L37" s="55">
        <f>IF(9&gt;$AS$1,"",MID("DiLuMaMeJeVeSa",2*WEEKDAY($AR$1+8)-1,2))</f>
        <v/>
      </c>
      <c r="M37" s="55">
        <f>IF(10&gt;$AS$1,"",MID("DiLuMaMeJeVeSa",2*WEEKDAY($AR$1+9)-1,2))</f>
        <v/>
      </c>
      <c r="N37" s="55">
        <f>IF(11&gt;$AS$1,"",MID("DiLuMaMeJeVeSa",2*WEEKDAY($AR$1+10)-1,2))</f>
        <v/>
      </c>
      <c r="O37" s="55">
        <f>IF(12&gt;$AS$1,"",MID("DiLuMaMeJeVeSa",2*WEEKDAY($AR$1+11)-1,2))</f>
        <v/>
      </c>
      <c r="P37" s="55">
        <f>IF(13&gt;$AS$1,"",MID("DiLuMaMeJeVeSa",2*WEEKDAY($AR$1+12)-1,2))</f>
        <v/>
      </c>
      <c r="Q37" s="55">
        <f>IF(14&gt;$AS$1,"",MID("DiLuMaMeJeVeSa",2*WEEKDAY($AR$1+13)-1,2))</f>
        <v/>
      </c>
      <c r="R37" s="56">
        <f>IF(15&gt;$AS$1,"",MID("DiLuMaMeJeVeSa",2*WEEKDAY($AR$1+14)-1,2))</f>
        <v/>
      </c>
      <c r="S37" s="56">
        <f>IF(16&gt;$AS$1,"",MID("DiLuMaMeJeVeSa",2*WEEKDAY($AR$1+15)-1,2))</f>
        <v/>
      </c>
      <c r="T37" s="56">
        <f>IF(17&gt;$AS$1,"",MID("DiLuMaMeJeVeSa",2*WEEKDAY($AR$1+16)-1,2))</f>
        <v/>
      </c>
      <c r="U37" s="56">
        <f>IF(18&gt;$AS$1,"",MID("DiLuMaMeJeVeSa",2*WEEKDAY($AR$1+17)-1,2))</f>
        <v/>
      </c>
      <c r="V37" s="56">
        <f>IF(19&gt;$AS$1,"",MID("DiLuMaMeJeVeSa",2*WEEKDAY($AR$1+18)-1,2))</f>
        <v/>
      </c>
      <c r="W37" s="56">
        <f>IF(20&gt;$AS$1,"",MID("DiLuMaMeJeVeSa",2*WEEKDAY($AR$1+19)-1,2))</f>
        <v/>
      </c>
      <c r="X37" s="56">
        <f>IF(21&gt;$AS$1,"",MID("DiLuMaMeJeVeSa",2*WEEKDAY($AR$1+20)-1,2))</f>
        <v/>
      </c>
      <c r="Y37" s="57">
        <f>IF(22&gt;$AS$1,"",MID("DiLuMaMeJeVeSa",2*WEEKDAY($AR$1+21)-1,2))</f>
        <v/>
      </c>
      <c r="Z37" s="57">
        <f>IF(23&gt;$AS$1,"",MID("DiLuMaMeJeVeSa",2*WEEKDAY($AR$1+22)-1,2))</f>
        <v/>
      </c>
      <c r="AA37" s="57">
        <f>IF(24&gt;$AS$1,"",MID("DiLuMaMeJeVeSa",2*WEEKDAY($AR$1+23)-1,2))</f>
        <v/>
      </c>
      <c r="AB37" s="57">
        <f>IF(25&gt;$AS$1,"",MID("DiLuMaMeJeVeSa",2*WEEKDAY($AR$1+24)-1,2))</f>
        <v/>
      </c>
      <c r="AC37" s="57">
        <f>IF(26&gt;$AS$1,"",MID("DiLuMaMeJeVeSa",2*WEEKDAY($AR$1+25)-1,2))</f>
        <v/>
      </c>
      <c r="AD37" s="57">
        <f>IF(27&gt;$AS$1,"",MID("DiLuMaMeJeVeSa",2*WEEKDAY($AR$1+26)-1,2))</f>
        <v/>
      </c>
      <c r="AE37" s="57">
        <f>IF(28&gt;$AS$1,"",MID("DiLuMaMeJeVeSa",2*WEEKDAY($AR$1+27)-1,2))</f>
        <v/>
      </c>
      <c r="AF37" s="58">
        <f>IF(29&gt;$AS$1,"",MID("DiLuMaMeJeVeSa",2*WEEKDAY($AR$1+28)-1,2))</f>
        <v/>
      </c>
      <c r="AG37" s="58">
        <f>IF(30&gt;$AS$1,"",MID("DiLuMaMeJeVeSa",2*WEEKDAY($AR$1+29)-1,2))</f>
        <v/>
      </c>
      <c r="AH37" s="58">
        <f>IF(31&gt;$AS$1,"",MID("DiLuMaMeJeVeSa",2*WEEKDAY($AR$1+30)-1,2))</f>
        <v/>
      </c>
      <c r="AI37" s="1" t="n"/>
      <c r="AJ37" s="1" t="n"/>
      <c r="AN37" s="1" t="n"/>
      <c r="AO37" s="1" t="n"/>
      <c r="AP37" s="1" t="n"/>
      <c r="AQ37" s="1" t="n"/>
      <c r="AR37" s="1" t="n"/>
      <c r="AS37" s="1" t="n"/>
      <c r="AT37" s="1" t="n"/>
    </row>
    <row r="38" ht="14" customHeight="1">
      <c r="A38" s="1" t="n"/>
      <c r="B38" s="1" t="n"/>
      <c r="C38" s="1" t="n"/>
      <c r="D38" s="59">
        <f>IF(1&gt;$AS$1,"",1)</f>
        <v/>
      </c>
      <c r="E38" s="59">
        <f>IF(2&gt;$AS$1,"",2)</f>
        <v/>
      </c>
      <c r="F38" s="59">
        <f>IF(3&gt;$AS$1,"",3)</f>
        <v/>
      </c>
      <c r="G38" s="59">
        <f>IF(4&gt;$AS$1,"",4)</f>
        <v/>
      </c>
      <c r="H38" s="59">
        <f>IF(5&gt;$AS$1,"",5)</f>
        <v/>
      </c>
      <c r="I38" s="59">
        <f>IF(6&gt;$AS$1,"",6)</f>
        <v/>
      </c>
      <c r="J38" s="59">
        <f>IF(7&gt;$AS$1,"",7)</f>
        <v/>
      </c>
      <c r="K38" s="60">
        <f>IF(8&gt;$AS$1,"",8)</f>
        <v/>
      </c>
      <c r="L38" s="60">
        <f>IF(9&gt;$AS$1,"",9)</f>
        <v/>
      </c>
      <c r="M38" s="60">
        <f>IF(10&gt;$AS$1,"",10)</f>
        <v/>
      </c>
      <c r="N38" s="60">
        <f>IF(11&gt;$AS$1,"",11)</f>
        <v/>
      </c>
      <c r="O38" s="60">
        <f>IF(12&gt;$AS$1,"",12)</f>
        <v/>
      </c>
      <c r="P38" s="60">
        <f>IF(13&gt;$AS$1,"",13)</f>
        <v/>
      </c>
      <c r="Q38" s="60">
        <f>IF(14&gt;$AS$1,"",14)</f>
        <v/>
      </c>
      <c r="R38" s="61">
        <f>IF(15&gt;$AS$1,"",15)</f>
        <v/>
      </c>
      <c r="S38" s="61">
        <f>IF(16&gt;$AS$1,"",16)</f>
        <v/>
      </c>
      <c r="T38" s="61">
        <f>IF(17&gt;$AS$1,"",17)</f>
        <v/>
      </c>
      <c r="U38" s="61">
        <f>IF(18&gt;$AS$1,"",18)</f>
        <v/>
      </c>
      <c r="V38" s="61">
        <f>IF(19&gt;$AS$1,"",19)</f>
        <v/>
      </c>
      <c r="W38" s="61">
        <f>IF(20&gt;$AS$1,"",20)</f>
        <v/>
      </c>
      <c r="X38" s="61">
        <f>IF(21&gt;$AS$1,"",21)</f>
        <v/>
      </c>
      <c r="Y38" s="62">
        <f>IF(22&gt;$AS$1,"",22)</f>
        <v/>
      </c>
      <c r="Z38" s="62">
        <f>IF(23&gt;$AS$1,"",23)</f>
        <v/>
      </c>
      <c r="AA38" s="62">
        <f>IF(24&gt;$AS$1,"",24)</f>
        <v/>
      </c>
      <c r="AB38" s="62">
        <f>IF(25&gt;$AS$1,"",25)</f>
        <v/>
      </c>
      <c r="AC38" s="62">
        <f>IF(26&gt;$AS$1,"",26)</f>
        <v/>
      </c>
      <c r="AD38" s="62">
        <f>IF(27&gt;$AS$1,"",27)</f>
        <v/>
      </c>
      <c r="AE38" s="62">
        <f>IF(28&gt;$AS$1,"",28)</f>
        <v/>
      </c>
      <c r="AF38" s="63">
        <f>IF(29&gt;$AS$1,"",29)</f>
        <v/>
      </c>
      <c r="AG38" s="63">
        <f>IF(30&gt;$AS$1,"",30)</f>
        <v/>
      </c>
      <c r="AH38" s="63">
        <f>IF(31&gt;$AS$1,"",31)</f>
        <v/>
      </c>
      <c r="AI38" s="1" t="n"/>
      <c r="AJ38" s="1" t="n"/>
      <c r="AK38" s="78" t="inlineStr">
        <is>
          <t>Humeur</t>
        </is>
      </c>
      <c r="AL38" s="79" t="n"/>
      <c r="AM38" s="79" t="n"/>
      <c r="AN38" s="1" t="n"/>
      <c r="AO38" s="1" t="n"/>
      <c r="AP38" s="1" t="n"/>
      <c r="AQ38" s="1" t="n"/>
      <c r="AR38" s="1" t="n"/>
      <c r="AS38" s="1" t="n"/>
      <c r="AT38" s="1" t="n"/>
    </row>
    <row r="39" ht="16" customHeight="1">
      <c r="A39" s="1" t="n"/>
      <c r="B39" s="1" t="n"/>
      <c r="C39" s="71" t="inlineStr">
        <is>
          <t>Humeur (1-10)</t>
        </is>
      </c>
      <c r="D39" s="80" t="n"/>
      <c r="E39" s="80" t="n"/>
      <c r="F39" s="80" t="n"/>
      <c r="G39" s="80" t="n"/>
      <c r="H39" s="80" t="n"/>
      <c r="I39" s="80" t="n"/>
      <c r="J39" s="80" t="n"/>
      <c r="K39" s="80" t="n"/>
      <c r="L39" s="80" t="n"/>
      <c r="M39" s="80" t="n"/>
      <c r="N39" s="80" t="n"/>
      <c r="O39" s="80" t="n"/>
      <c r="P39" s="80" t="n"/>
      <c r="Q39" s="80" t="n"/>
      <c r="R39" s="80" t="n"/>
      <c r="S39" s="80" t="n"/>
      <c r="T39" s="80" t="n"/>
      <c r="U39" s="80" t="n"/>
      <c r="V39" s="80" t="n"/>
      <c r="W39" s="80" t="n"/>
      <c r="X39" s="80" t="n"/>
      <c r="Y39" s="80" t="n"/>
      <c r="Z39" s="80" t="n"/>
      <c r="AA39" s="80" t="n"/>
      <c r="AB39" s="80" t="n"/>
      <c r="AC39" s="80" t="n"/>
      <c r="AD39" s="80" t="n"/>
      <c r="AE39" s="80" t="n"/>
      <c r="AF39" s="80" t="n"/>
      <c r="AG39" s="80" t="n"/>
      <c r="AH39" s="80" t="n"/>
      <c r="AI39" s="1" t="n"/>
      <c r="AJ39" s="1" t="n"/>
      <c r="AK39" s="81" t="inlineStr">
        <is>
          <t>Semaine 1</t>
        </is>
      </c>
      <c r="AL39" s="82">
        <f>IF(AM39="","",REPT("█",ROUND(MAX(0,MIN(1,AM39))*15,0)))</f>
        <v/>
      </c>
      <c r="AM39" s="70">
        <f>IF(COUNT(D39:J39)=0,"",AVERAGE(D39:J39)/10)</f>
        <v/>
      </c>
      <c r="AN39" s="1" t="n"/>
      <c r="AO39" s="1" t="n"/>
      <c r="AP39" s="1" t="n"/>
      <c r="AQ39" s="1" t="n"/>
      <c r="AR39" s="1" t="n"/>
      <c r="AS39" s="1" t="n"/>
      <c r="AT39" s="1" t="n"/>
    </row>
    <row r="40" ht="16" customHeight="1">
      <c r="A40" s="1" t="n"/>
      <c r="B40" s="1" t="n"/>
      <c r="C40" s="71" t="inlineStr">
        <is>
          <t>Motivation (1-10)</t>
        </is>
      </c>
      <c r="D40" s="80" t="n"/>
      <c r="E40" s="80" t="n"/>
      <c r="F40" s="80" t="n"/>
      <c r="G40" s="80" t="n"/>
      <c r="H40" s="80" t="n"/>
      <c r="I40" s="80" t="n"/>
      <c r="J40" s="80" t="n"/>
      <c r="K40" s="80" t="n"/>
      <c r="L40" s="80" t="n"/>
      <c r="M40" s="80" t="n"/>
      <c r="N40" s="80" t="n"/>
      <c r="O40" s="80" t="n"/>
      <c r="P40" s="80" t="n"/>
      <c r="Q40" s="80" t="n"/>
      <c r="R40" s="80" t="n"/>
      <c r="S40" s="80" t="n"/>
      <c r="T40" s="80" t="n"/>
      <c r="U40" s="80" t="n"/>
      <c r="V40" s="80" t="n"/>
      <c r="W40" s="80" t="n"/>
      <c r="X40" s="80" t="n"/>
      <c r="Y40" s="80" t="n"/>
      <c r="Z40" s="80" t="n"/>
      <c r="AA40" s="80" t="n"/>
      <c r="AB40" s="80" t="n"/>
      <c r="AC40" s="80" t="n"/>
      <c r="AD40" s="80" t="n"/>
      <c r="AE40" s="80" t="n"/>
      <c r="AF40" s="80" t="n"/>
      <c r="AG40" s="80" t="n"/>
      <c r="AH40" s="80" t="n"/>
      <c r="AI40" s="1" t="n"/>
      <c r="AJ40" s="1" t="n"/>
      <c r="AK40" s="81" t="inlineStr">
        <is>
          <t>Semaine 2</t>
        </is>
      </c>
      <c r="AL40" s="82">
        <f>IF(AM40="","",REPT("█",ROUND(MAX(0,MIN(1,AM40))*15,0)))</f>
        <v/>
      </c>
      <c r="AM40" s="70">
        <f>IF(COUNT(K39:Q39)=0,"",AVERAGE(K39:Q39)/10)</f>
        <v/>
      </c>
      <c r="AN40" s="1" t="n"/>
      <c r="AO40" s="1" t="n"/>
      <c r="AP40" s="1" t="n"/>
      <c r="AQ40" s="1" t="n"/>
      <c r="AR40" s="1" t="n"/>
      <c r="AS40" s="1" t="n"/>
      <c r="AT40" s="1" t="n"/>
    </row>
    <row r="41" ht="16" customHeight="1">
      <c r="A41" s="1" t="n"/>
      <c r="B41" s="1" t="n"/>
      <c r="C41" s="75" t="inlineStr">
        <is>
          <t>Score mental</t>
        </is>
      </c>
      <c r="D41" s="72">
        <f>IF(COUNT(D39:D40)=0,"",AVERAGE(D39:D40)/10)</f>
        <v/>
      </c>
      <c r="E41" s="72">
        <f>IF(COUNT(E39:E40)=0,"",AVERAGE(E39:E40)/10)</f>
        <v/>
      </c>
      <c r="F41" s="72">
        <f>IF(COUNT(F39:F40)=0,"",AVERAGE(F39:F40)/10)</f>
        <v/>
      </c>
      <c r="G41" s="72">
        <f>IF(COUNT(G39:G40)=0,"",AVERAGE(G39:G40)/10)</f>
        <v/>
      </c>
      <c r="H41" s="72">
        <f>IF(COUNT(H39:H40)=0,"",AVERAGE(H39:H40)/10)</f>
        <v/>
      </c>
      <c r="I41" s="72">
        <f>IF(COUNT(I39:I40)=0,"",AVERAGE(I39:I40)/10)</f>
        <v/>
      </c>
      <c r="J41" s="72">
        <f>IF(COUNT(J39:J40)=0,"",AVERAGE(J39:J40)/10)</f>
        <v/>
      </c>
      <c r="K41" s="72">
        <f>IF(COUNT(K39:K40)=0,"",AVERAGE(K39:K40)/10)</f>
        <v/>
      </c>
      <c r="L41" s="72">
        <f>IF(COUNT(L39:L40)=0,"",AVERAGE(L39:L40)/10)</f>
        <v/>
      </c>
      <c r="M41" s="72">
        <f>IF(COUNT(M39:M40)=0,"",AVERAGE(M39:M40)/10)</f>
        <v/>
      </c>
      <c r="N41" s="72">
        <f>IF(COUNT(N39:N40)=0,"",AVERAGE(N39:N40)/10)</f>
        <v/>
      </c>
      <c r="O41" s="72">
        <f>IF(COUNT(O39:O40)=0,"",AVERAGE(O39:O40)/10)</f>
        <v/>
      </c>
      <c r="P41" s="72">
        <f>IF(COUNT(P39:P40)=0,"",AVERAGE(P39:P40)/10)</f>
        <v/>
      </c>
      <c r="Q41" s="72">
        <f>IF(COUNT(Q39:Q40)=0,"",AVERAGE(Q39:Q40)/10)</f>
        <v/>
      </c>
      <c r="R41" s="72">
        <f>IF(COUNT(R39:R40)=0,"",AVERAGE(R39:R40)/10)</f>
        <v/>
      </c>
      <c r="S41" s="72">
        <f>IF(COUNT(S39:S40)=0,"",AVERAGE(S39:S40)/10)</f>
        <v/>
      </c>
      <c r="T41" s="72">
        <f>IF(COUNT(T39:T40)=0,"",AVERAGE(T39:T40)/10)</f>
        <v/>
      </c>
      <c r="U41" s="72">
        <f>IF(COUNT(U39:U40)=0,"",AVERAGE(U39:U40)/10)</f>
        <v/>
      </c>
      <c r="V41" s="72">
        <f>IF(COUNT(V39:V40)=0,"",AVERAGE(V39:V40)/10)</f>
        <v/>
      </c>
      <c r="W41" s="72">
        <f>IF(COUNT(W39:W40)=0,"",AVERAGE(W39:W40)/10)</f>
        <v/>
      </c>
      <c r="X41" s="72">
        <f>IF(COUNT(X39:X40)=0,"",AVERAGE(X39:X40)/10)</f>
        <v/>
      </c>
      <c r="Y41" s="72">
        <f>IF(COUNT(Y39:Y40)=0,"",AVERAGE(Y39:Y40)/10)</f>
        <v/>
      </c>
      <c r="Z41" s="72">
        <f>IF(COUNT(Z39:Z40)=0,"",AVERAGE(Z39:Z40)/10)</f>
        <v/>
      </c>
      <c r="AA41" s="72">
        <f>IF(COUNT(AA39:AA40)=0,"",AVERAGE(AA39:AA40)/10)</f>
        <v/>
      </c>
      <c r="AB41" s="72">
        <f>IF(COUNT(AB39:AB40)=0,"",AVERAGE(AB39:AB40)/10)</f>
        <v/>
      </c>
      <c r="AC41" s="72">
        <f>IF(COUNT(AC39:AC40)=0,"",AVERAGE(AC39:AC40)/10)</f>
        <v/>
      </c>
      <c r="AD41" s="72">
        <f>IF(COUNT(AD39:AD40)=0,"",AVERAGE(AD39:AD40)/10)</f>
        <v/>
      </c>
      <c r="AE41" s="72">
        <f>IF(COUNT(AE39:AE40)=0,"",AVERAGE(AE39:AE40)/10)</f>
        <v/>
      </c>
      <c r="AF41" s="72">
        <f>IF(COUNT(AF39:AF40)=0,"",AVERAGE(AF39:AF40)/10)</f>
        <v/>
      </c>
      <c r="AG41" s="72">
        <f>IF(COUNT(AG39:AG40)=0,"",AVERAGE(AG39:AG40)/10)</f>
        <v/>
      </c>
      <c r="AH41" s="72">
        <f>IF(COUNT(AH39:AH40)=0,"",AVERAGE(AH39:AH40)/10)</f>
        <v/>
      </c>
      <c r="AI41" s="1" t="n"/>
      <c r="AJ41" s="1" t="n"/>
      <c r="AK41" s="81" t="inlineStr">
        <is>
          <t>Semaine 3</t>
        </is>
      </c>
      <c r="AL41" s="82">
        <f>IF(AM41="","",REPT("█",ROUND(MAX(0,MIN(1,AM41))*15,0)))</f>
        <v/>
      </c>
      <c r="AM41" s="70">
        <f>IF(COUNT(R39:X39)=0,"",AVERAGE(R39:X39)/10)</f>
        <v/>
      </c>
      <c r="AN41" s="1" t="n"/>
      <c r="AO41" s="1" t="n"/>
      <c r="AP41" s="1" t="n"/>
      <c r="AQ41" s="1" t="n"/>
      <c r="AR41" s="1" t="n"/>
      <c r="AS41" s="1" t="n"/>
      <c r="AT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81" t="inlineStr">
        <is>
          <t>Semaine 4</t>
        </is>
      </c>
      <c r="AL42" s="82">
        <f>IF(AM42="","",REPT("█",ROUND(MAX(0,MIN(1,AM42))*15,0)))</f>
        <v/>
      </c>
      <c r="AM42" s="70">
        <f>IF(COUNT(Y39:AE39)=0,"",AVERAGE(Y39:AE39)/10)</f>
        <v/>
      </c>
      <c r="AN42" s="1" t="n"/>
      <c r="AO42" s="1" t="n"/>
      <c r="AP42" s="1" t="n"/>
      <c r="AQ42" s="1" t="n"/>
      <c r="AR42" s="1" t="n"/>
      <c r="AS42" s="1" t="n"/>
      <c r="AT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81" t="inlineStr">
        <is>
          <t>Semaine 5</t>
        </is>
      </c>
      <c r="AL43" s="82">
        <f>IF(AM43="","",REPT("█",ROUND(MAX(0,MIN(1,AM43))*15,0)))</f>
        <v/>
      </c>
      <c r="AM43" s="70">
        <f>IF(COUNT(AF39:AH39)=0,"",AVERAGE(AF39:AH39)/10)</f>
        <v/>
      </c>
      <c r="AN43" s="1" t="n"/>
      <c r="AO43" s="1" t="n"/>
      <c r="AP43" s="1" t="n"/>
      <c r="AQ43" s="1" t="n"/>
      <c r="AR43" s="1" t="n"/>
      <c r="AS43" s="1" t="n"/>
      <c r="AT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83" t="inlineStr">
        <is>
          <t>Motivation</t>
        </is>
      </c>
      <c r="AL44" s="79" t="n"/>
      <c r="AM44" s="79" t="n"/>
      <c r="AN44" s="1" t="n"/>
      <c r="AO44" s="1" t="n"/>
      <c r="AP44" s="1" t="n"/>
      <c r="AQ44" s="1" t="n"/>
      <c r="AR44" s="1" t="n"/>
      <c r="AS44" s="1" t="n"/>
      <c r="AT44" s="1" t="n"/>
    </row>
    <row r="45" ht="1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81" t="inlineStr">
        <is>
          <t>Semaine 1</t>
        </is>
      </c>
      <c r="AL45" s="84">
        <f>IF(AM45="","",REPT("█",ROUND(MAX(0,MIN(1,AM45))*15,0)))</f>
        <v/>
      </c>
      <c r="AM45" s="70">
        <f>IF(COUNT(D40:J40)=0,"",AVERAGE(D40:J40)/10)</f>
        <v/>
      </c>
      <c r="AN45" s="1" t="n"/>
      <c r="AO45" s="1" t="n"/>
      <c r="AP45" s="1" t="n"/>
      <c r="AQ45" s="1" t="n"/>
      <c r="AR45" s="1" t="n"/>
      <c r="AS45" s="1" t="n"/>
      <c r="AT45" s="1" t="n"/>
    </row>
    <row r="46" ht="1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81" t="inlineStr">
        <is>
          <t>Semaine 2</t>
        </is>
      </c>
      <c r="AL46" s="84">
        <f>IF(AM46="","",REPT("█",ROUND(MAX(0,MIN(1,AM46))*15,0)))</f>
        <v/>
      </c>
      <c r="AM46" s="70">
        <f>IF(COUNT(K40:Q40)=0,"",AVERAGE(K40:Q40)/10)</f>
        <v/>
      </c>
      <c r="AN46" s="1" t="n"/>
      <c r="AO46" s="1" t="n"/>
      <c r="AP46" s="1" t="n"/>
      <c r="AQ46" s="1" t="n"/>
      <c r="AR46" s="1" t="n"/>
      <c r="AS46" s="1" t="n"/>
      <c r="AT46" s="1" t="n"/>
    </row>
    <row r="47" ht="1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81" t="inlineStr">
        <is>
          <t>Semaine 3</t>
        </is>
      </c>
      <c r="AL47" s="84">
        <f>IF(AM47="","",REPT("█",ROUND(MAX(0,MIN(1,AM47))*15,0)))</f>
        <v/>
      </c>
      <c r="AM47" s="70">
        <f>IF(COUNT(R40:X40)=0,"",AVERAGE(R40:X40)/10)</f>
        <v/>
      </c>
      <c r="AN47" s="1" t="n"/>
      <c r="AO47" s="1" t="n"/>
      <c r="AP47" s="1" t="n"/>
      <c r="AQ47" s="1" t="n"/>
      <c r="AR47" s="1" t="n"/>
      <c r="AS47" s="1" t="n"/>
      <c r="AT47" s="1" t="n"/>
    </row>
    <row r="48" ht="1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81" t="inlineStr">
        <is>
          <t>Semaine 4</t>
        </is>
      </c>
      <c r="AL48" s="84">
        <f>IF(AM48="","",REPT("█",ROUND(MAX(0,MIN(1,AM48))*15,0)))</f>
        <v/>
      </c>
      <c r="AM48" s="70">
        <f>IF(COUNT(Y40:AE40)=0,"",AVERAGE(Y40:AE40)/10)</f>
        <v/>
      </c>
      <c r="AN48" s="1" t="n"/>
      <c r="AO48" s="1" t="n"/>
      <c r="AP48" s="1" t="n"/>
      <c r="AQ48" s="1" t="n"/>
      <c r="AR48" s="1" t="n"/>
      <c r="AS48" s="1" t="n"/>
      <c r="AT48" s="1" t="n"/>
    </row>
    <row r="49" ht="1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81" t="inlineStr">
        <is>
          <t>Semaine 5</t>
        </is>
      </c>
      <c r="AL49" s="84">
        <f>IF(AM49="","",REPT("█",ROUND(MAX(0,MIN(1,AM49))*15,0)))</f>
        <v/>
      </c>
      <c r="AM49" s="70">
        <f>IF(COUNT(AF40:AH40)=0,"",AVERAGE(AF40:AH40)/10)</f>
        <v/>
      </c>
      <c r="AN49" s="1" t="n"/>
      <c r="AO49" s="1" t="n"/>
      <c r="AP49" s="1" t="n"/>
      <c r="AQ49" s="1" t="n"/>
      <c r="AR49" s="1" t="n"/>
      <c r="AS49" s="1" t="n"/>
      <c r="AT49" s="1" t="n"/>
    </row>
    <row r="50" ht="1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85" t="inlineStr">
        <is>
          <t>Score mental</t>
        </is>
      </c>
      <c r="AL50" s="79" t="n"/>
      <c r="AM50" s="79" t="n"/>
      <c r="AN50" s="1" t="n"/>
      <c r="AO50" s="1" t="n"/>
      <c r="AP50" s="1" t="n"/>
      <c r="AQ50" s="1" t="n"/>
      <c r="AR50" s="1" t="n"/>
      <c r="AS50" s="1" t="n"/>
      <c r="AT50" s="1" t="n"/>
    </row>
    <row r="51" ht="1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81" t="inlineStr">
        <is>
          <t>Semaine 1</t>
        </is>
      </c>
      <c r="AL51" s="74">
        <f>IF(AM51="","",REPT("█",ROUND(MAX(0,MIN(1,AM51))*15,0)))</f>
        <v/>
      </c>
      <c r="AM51" s="70">
        <f>IF(COUNT(D41:J41)=0,"",AVERAGE(D41:J41))</f>
        <v/>
      </c>
      <c r="AN51" s="1" t="n"/>
      <c r="AO51" s="1" t="n"/>
      <c r="AP51" s="1" t="n"/>
      <c r="AQ51" s="1" t="n"/>
      <c r="AR51" s="1" t="n"/>
      <c r="AS51" s="1" t="n"/>
      <c r="AT51" s="1" t="n"/>
    </row>
    <row r="52" ht="1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81" t="inlineStr">
        <is>
          <t>Semaine 2</t>
        </is>
      </c>
      <c r="AL52" s="74">
        <f>IF(AM52="","",REPT("█",ROUND(MAX(0,MIN(1,AM52))*15,0)))</f>
        <v/>
      </c>
      <c r="AM52" s="70">
        <f>IF(COUNT(K41:Q41)=0,"",AVERAGE(K41:Q41))</f>
        <v/>
      </c>
      <c r="AN52" s="1" t="n"/>
      <c r="AO52" s="1" t="n"/>
      <c r="AP52" s="1" t="n"/>
      <c r="AQ52" s="1" t="n"/>
      <c r="AR52" s="1" t="n"/>
      <c r="AS52" s="1" t="n"/>
      <c r="AT52" s="1" t="n"/>
    </row>
    <row r="53" ht="1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81" t="inlineStr">
        <is>
          <t>Semaine 3</t>
        </is>
      </c>
      <c r="AL53" s="74">
        <f>IF(AM53="","",REPT("█",ROUND(MAX(0,MIN(1,AM53))*15,0)))</f>
        <v/>
      </c>
      <c r="AM53" s="70">
        <f>IF(COUNT(R41:X41)=0,"",AVERAGE(R41:X41))</f>
        <v/>
      </c>
      <c r="AN53" s="1" t="n"/>
      <c r="AO53" s="1" t="n"/>
      <c r="AP53" s="1" t="n"/>
      <c r="AQ53" s="1" t="n"/>
      <c r="AR53" s="1" t="n"/>
      <c r="AS53" s="1" t="n"/>
      <c r="AT53" s="1" t="n"/>
    </row>
    <row r="54" ht="1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81" t="inlineStr">
        <is>
          <t>Semaine 4</t>
        </is>
      </c>
      <c r="AL54" s="74">
        <f>IF(AM54="","",REPT("█",ROUND(MAX(0,MIN(1,AM54))*15,0)))</f>
        <v/>
      </c>
      <c r="AM54" s="70">
        <f>IF(COUNT(Y41:AE41)=0,"",AVERAGE(Y41:AE41))</f>
        <v/>
      </c>
      <c r="AN54" s="1" t="n"/>
      <c r="AO54" s="1" t="n"/>
      <c r="AP54" s="1" t="n"/>
      <c r="AQ54" s="1" t="n"/>
      <c r="AR54" s="1" t="n"/>
      <c r="AS54" s="1" t="n"/>
      <c r="AT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81" t="inlineStr">
        <is>
          <t>Semaine 5</t>
        </is>
      </c>
      <c r="AL55" s="74">
        <f>IF(AM55="","",REPT("█",ROUND(MAX(0,MIN(1,AM55))*15,0)))</f>
        <v/>
      </c>
      <c r="AM55" s="70">
        <f>IF(COUNT(AF41:AH41)=0,"",AVERAGE(AF41:AH41))</f>
        <v/>
      </c>
      <c r="AN55" s="1" t="n"/>
      <c r="AO55" s="1" t="n"/>
      <c r="AP55" s="1" t="n"/>
      <c r="AQ55" s="1" t="n"/>
      <c r="AR55" s="1" t="n"/>
      <c r="AS55" s="1" t="n"/>
      <c r="AT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  <c r="AA58" s="1" t="n"/>
      <c r="AB58" s="1" t="n"/>
      <c r="AC58" s="1" t="n"/>
      <c r="AD58" s="1" t="n"/>
      <c r="AE58" s="1" t="n"/>
      <c r="AF58" s="1" t="n"/>
      <c r="AG58" s="1" t="n"/>
      <c r="AH58" s="1" t="n"/>
      <c r="AI58" s="1" t="n"/>
      <c r="AJ58" s="1" t="n"/>
      <c r="AK58" s="1" t="n"/>
      <c r="AL58" s="1" t="n"/>
      <c r="AM58" s="1" t="n"/>
      <c r="AN58" s="1" t="n"/>
      <c r="AO58" s="1" t="n"/>
      <c r="AP58" s="1" t="n"/>
      <c r="AQ58" s="1" t="n"/>
      <c r="AR58" s="1" t="n"/>
      <c r="AS58" s="1" t="n"/>
      <c r="AT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  <c r="AA59" s="1" t="n"/>
      <c r="AB59" s="1" t="n"/>
      <c r="AC59" s="1" t="n"/>
      <c r="AD59" s="1" t="n"/>
      <c r="AE59" s="1" t="n"/>
      <c r="AF59" s="1" t="n"/>
      <c r="AG59" s="1" t="n"/>
      <c r="AH59" s="1" t="n"/>
      <c r="AI59" s="1" t="n"/>
      <c r="AJ59" s="1" t="n"/>
      <c r="AK59" s="1" t="n"/>
      <c r="AL59" s="1" t="n"/>
      <c r="AM59" s="1" t="n"/>
      <c r="AN59" s="1" t="n"/>
      <c r="AO59" s="1" t="n"/>
      <c r="AP59" s="1" t="n"/>
      <c r="AQ59" s="1" t="n"/>
      <c r="AR59" s="1" t="n"/>
      <c r="AS59" s="1" t="n"/>
      <c r="AT59" s="1" t="n"/>
    </row>
    <row r="60">
      <c r="A60" s="1" t="n"/>
      <c r="B60" s="1" t="n"/>
      <c r="C60" s="1" t="n"/>
      <c r="D60" s="34">
        <f>IF(D19="",0,D19)</f>
        <v/>
      </c>
      <c r="E60" s="34">
        <f>IF(E19="",D60,E19)</f>
        <v/>
      </c>
      <c r="F60" s="34">
        <f>IF(F19="",E60,F19)</f>
        <v/>
      </c>
      <c r="G60" s="34">
        <f>IF(G19="",F60,G19)</f>
        <v/>
      </c>
      <c r="H60" s="34">
        <f>IF(H19="",G60,H19)</f>
        <v/>
      </c>
      <c r="I60" s="34">
        <f>IF(I19="",H60,I19)</f>
        <v/>
      </c>
      <c r="J60" s="34">
        <f>IF(J19="",I60,J19)</f>
        <v/>
      </c>
      <c r="K60" s="34">
        <f>IF(K19="",J60,K19)</f>
        <v/>
      </c>
      <c r="L60" s="34">
        <f>IF(L19="",K60,L19)</f>
        <v/>
      </c>
      <c r="M60" s="34">
        <f>IF(M19="",L60,M19)</f>
        <v/>
      </c>
      <c r="N60" s="34">
        <f>IF(N19="",M60,N19)</f>
        <v/>
      </c>
      <c r="O60" s="34">
        <f>IF(O19="",N60,O19)</f>
        <v/>
      </c>
      <c r="P60" s="34">
        <f>IF(P19="",O60,P19)</f>
        <v/>
      </c>
      <c r="Q60" s="34">
        <f>IF(Q19="",P60,Q19)</f>
        <v/>
      </c>
      <c r="R60" s="34">
        <f>IF(R19="",Q60,R19)</f>
        <v/>
      </c>
      <c r="S60" s="34">
        <f>IF(S19="",R60,S19)</f>
        <v/>
      </c>
      <c r="T60" s="34">
        <f>IF(T19="",S60,T19)</f>
        <v/>
      </c>
      <c r="U60" s="34">
        <f>IF(U19="",T60,U19)</f>
        <v/>
      </c>
      <c r="V60" s="34">
        <f>IF(V19="",U60,V19)</f>
        <v/>
      </c>
      <c r="W60" s="34">
        <f>IF(W19="",V60,W19)</f>
        <v/>
      </c>
      <c r="X60" s="34">
        <f>IF(X19="",W60,X19)</f>
        <v/>
      </c>
      <c r="Y60" s="34">
        <f>IF(Y19="",X60,Y19)</f>
        <v/>
      </c>
      <c r="Z60" s="34">
        <f>IF(Z19="",Y60,Z19)</f>
        <v/>
      </c>
      <c r="AA60" s="34">
        <f>IF(AA19="",Z60,AA19)</f>
        <v/>
      </c>
      <c r="AB60" s="34">
        <f>IF(AB19="",AA60,AB19)</f>
        <v/>
      </c>
      <c r="AC60" s="34">
        <f>IF(AC19="",AB60,AC19)</f>
        <v/>
      </c>
      <c r="AD60" s="34">
        <f>IF(AD19="",AC60,AD19)</f>
        <v/>
      </c>
      <c r="AE60" s="34">
        <f>IF(AE19="",AD60,AE19)</f>
        <v/>
      </c>
      <c r="AF60" s="34">
        <f>IF(AF19="",AE60,AF19)</f>
        <v/>
      </c>
      <c r="AG60" s="34">
        <f>IF(AG19="",AF60,AG19)</f>
        <v/>
      </c>
      <c r="AH60" s="34">
        <f>IF(AH19="",AG60,AH19)</f>
        <v/>
      </c>
      <c r="AI60" s="1" t="n"/>
      <c r="AJ60" s="1" t="n"/>
      <c r="AK60" s="1" t="n"/>
      <c r="AL60" s="1" t="n"/>
      <c r="AM60" s="1" t="n"/>
      <c r="AN60" s="1" t="n"/>
      <c r="AO60" s="1" t="n"/>
      <c r="AP60" s="1" t="n"/>
      <c r="AQ60" s="1" t="n"/>
      <c r="AR60" s="1" t="n"/>
      <c r="AS60" s="1" t="n"/>
      <c r="AT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  <c r="AA61" s="1" t="n"/>
      <c r="AB61" s="1" t="n"/>
      <c r="AC61" s="1" t="n"/>
      <c r="AD61" s="1" t="n"/>
      <c r="AE61" s="1" t="n"/>
      <c r="AF61" s="1" t="n"/>
      <c r="AG61" s="1" t="n"/>
      <c r="AH61" s="1" t="n"/>
      <c r="AI61" s="1" t="n"/>
      <c r="AJ61" s="1" t="n"/>
      <c r="AK61" s="1" t="n"/>
      <c r="AL61" s="1" t="n"/>
      <c r="AM61" s="1" t="n"/>
      <c r="AN61" s="1" t="n"/>
      <c r="AO61" s="1" t="n"/>
      <c r="AP61" s="1" t="n"/>
      <c r="AQ61" s="1" t="n"/>
      <c r="AR61" s="1" t="n"/>
      <c r="AS61" s="1" t="n"/>
      <c r="AT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  <c r="AA62" s="1" t="n"/>
      <c r="AB62" s="1" t="n"/>
      <c r="AC62" s="1" t="n"/>
      <c r="AD62" s="1" t="n"/>
      <c r="AE62" s="1" t="n"/>
      <c r="AF62" s="1" t="n"/>
      <c r="AG62" s="1" t="n"/>
      <c r="AH62" s="1" t="n"/>
      <c r="AI62" s="1" t="n"/>
      <c r="AJ62" s="1" t="n"/>
      <c r="AK62" s="1" t="n"/>
      <c r="AL62" s="1" t="n"/>
      <c r="AM62" s="1" t="n"/>
      <c r="AN62" s="1" t="n"/>
      <c r="AO62" s="1" t="n"/>
      <c r="AP62" s="1" t="n"/>
      <c r="AQ62" s="1" t="n"/>
      <c r="AR62" s="1" t="n"/>
      <c r="AS62" s="1" t="n"/>
      <c r="AT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  <c r="AA63" s="1" t="n"/>
      <c r="AB63" s="1" t="n"/>
      <c r="AC63" s="1" t="n"/>
      <c r="AD63" s="1" t="n"/>
      <c r="AE63" s="1" t="n"/>
      <c r="AF63" s="1" t="n"/>
      <c r="AG63" s="1" t="n"/>
      <c r="AH63" s="1" t="n"/>
      <c r="AI63" s="1" t="n"/>
      <c r="AJ63" s="1" t="n"/>
      <c r="AK63" s="1" t="n"/>
      <c r="AL63" s="1" t="n"/>
      <c r="AM63" s="1" t="n"/>
      <c r="AN63" s="1" t="n"/>
      <c r="AO63" s="1" t="n"/>
      <c r="AP63" s="1" t="n"/>
      <c r="AQ63" s="1" t="n"/>
      <c r="AR63" s="1" t="n"/>
      <c r="AS63" s="1" t="n"/>
      <c r="AT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  <c r="AA64" s="1" t="n"/>
      <c r="AB64" s="1" t="n"/>
      <c r="AC64" s="1" t="n"/>
      <c r="AD64" s="1" t="n"/>
      <c r="AE64" s="1" t="n"/>
      <c r="AF64" s="1" t="n"/>
      <c r="AG64" s="1" t="n"/>
      <c r="AH64" s="1" t="n"/>
      <c r="AI64" s="1" t="n"/>
      <c r="AJ64" s="1" t="n"/>
      <c r="AK64" s="1" t="n"/>
      <c r="AL64" s="1" t="n"/>
      <c r="AM64" s="1" t="n"/>
      <c r="AN64" s="1" t="n"/>
      <c r="AO64" s="1" t="n"/>
      <c r="AP64" s="1" t="n"/>
      <c r="AQ64" s="1" t="n"/>
      <c r="AR64" s="1" t="n"/>
      <c r="AS64" s="1" t="n"/>
      <c r="AT64" s="1" t="n"/>
    </row>
  </sheetData>
  <mergeCells count="23">
    <mergeCell ref="Y36:AE36"/>
    <mergeCell ref="AF6:AH6"/>
    <mergeCell ref="AK36:AM37"/>
    <mergeCell ref="K3:P4"/>
    <mergeCell ref="K2:P2"/>
    <mergeCell ref="Q3:AB4"/>
    <mergeCell ref="K6:Q6"/>
    <mergeCell ref="AC3:AH4"/>
    <mergeCell ref="F2:J2"/>
    <mergeCell ref="Q2:AB2"/>
    <mergeCell ref="AC2:AH2"/>
    <mergeCell ref="D36:J36"/>
    <mergeCell ref="K36:Q36"/>
    <mergeCell ref="AL21:AM21"/>
    <mergeCell ref="D6:J6"/>
    <mergeCell ref="AF36:AH36"/>
    <mergeCell ref="R6:X6"/>
    <mergeCell ref="R36:X36"/>
    <mergeCell ref="F3:J4"/>
    <mergeCell ref="AL20:AM20"/>
    <mergeCell ref="AK6:AM7"/>
    <mergeCell ref="AL19:AM19"/>
    <mergeCell ref="Y6:AE6"/>
  </mergeCells>
  <conditionalFormatting sqref="D6:AH8">
    <cfRule type="expression" priority="1" dxfId="0">
      <formula>COLUMN(D6)-3&gt;$AS$1</formula>
    </cfRule>
  </conditionalFormatting>
  <conditionalFormatting sqref="D9:AH18">
    <cfRule type="expression" priority="2" dxfId="1">
      <formula>OR(COLUMN(D9)-3&gt;$AS$1,$C9="")</formula>
    </cfRule>
  </conditionalFormatting>
  <conditionalFormatting sqref="D9:J18">
    <cfRule type="expression" priority="3" dxfId="2">
      <formula>AND(D9&lt;&gt;"",D9&lt;&gt;FALSE)</formula>
    </cfRule>
  </conditionalFormatting>
  <conditionalFormatting sqref="K9:Q18">
    <cfRule type="expression" priority="4" dxfId="3">
      <formula>AND(K9&lt;&gt;"",K9&lt;&gt;FALSE)</formula>
    </cfRule>
  </conditionalFormatting>
  <conditionalFormatting sqref="R9:X18">
    <cfRule type="expression" priority="5" dxfId="4">
      <formula>AND(R9&lt;&gt;"",R9&lt;&gt;FALSE)</formula>
    </cfRule>
  </conditionalFormatting>
  <conditionalFormatting sqref="Y9:AE18">
    <cfRule type="expression" priority="6" dxfId="5">
      <formula>AND(Y9&lt;&gt;"",Y9&lt;&gt;FALSE)</formula>
    </cfRule>
  </conditionalFormatting>
  <conditionalFormatting sqref="AF9:AH18">
    <cfRule type="expression" priority="7" dxfId="6">
      <formula>AND(AF9&lt;&gt;"",AF9&lt;&gt;FALSE)</formula>
    </cfRule>
  </conditionalFormatting>
  <conditionalFormatting sqref="D8:AH8">
    <cfRule type="expression" priority="8" dxfId="10">
      <formula>AND(COLUMN(D8)-3&lt;=$AS$1,$AR$1+COLUMN(D8)-4=TODAY())</formula>
    </cfRule>
  </conditionalFormatting>
  <conditionalFormatting sqref="D19:AH19">
    <cfRule type="expression" priority="9" dxfId="7">
      <formula>AND(ISNUMBER(D19),D19&gt;=0.7)</formula>
    </cfRule>
    <cfRule type="expression" priority="10" dxfId="8">
      <formula>AND(ISNUMBER(D19),D19&gt;=0.4,D19&lt;0.7)</formula>
    </cfRule>
    <cfRule type="expression" priority="11" dxfId="9">
      <formula>AND(ISNUMBER(D19),D19&lt;0.4)</formula>
    </cfRule>
  </conditionalFormatting>
  <conditionalFormatting sqref="D36:AH38">
    <cfRule type="expression" priority="12" dxfId="0">
      <formula>COLUMN(D36)-3&gt;$AS$1</formula>
    </cfRule>
  </conditionalFormatting>
  <conditionalFormatting sqref="D39:AH40">
    <cfRule type="expression" priority="13" dxfId="0">
      <formula>COLUMN(D39)-3&gt;$AS$1</formula>
    </cfRule>
  </conditionalFormatting>
  <conditionalFormatting sqref="D41:AH41">
    <cfRule type="expression" priority="14" dxfId="7">
      <formula>AND(ISNUMBER(D41),D41&gt;=0.7)</formula>
    </cfRule>
    <cfRule type="expression" priority="15" dxfId="8">
      <formula>AND(ISNUMBER(D41),D41&gt;=0.4,D41&lt;0.7)</formula>
    </cfRule>
    <cfRule type="expression" priority="16" dxfId="9">
      <formula>AND(ISNUMBER(D41),D41&lt;0.4)</formula>
    </cfRule>
  </conditionalFormatting>
  <conditionalFormatting sqref="AL9:AM18">
    <cfRule type="expression" priority="17" dxfId="7">
      <formula>AND(ISNUMBER($AM9),$AM9&gt;=0.7)</formula>
    </cfRule>
    <cfRule type="expression" priority="18" dxfId="8">
      <formula>AND(ISNUMBER($AM9),$AM9&gt;=0.4,$AM9&lt;0.7)</formula>
    </cfRule>
    <cfRule type="expression" priority="19" dxfId="9">
      <formula>AND(ISNUMBER($AM9),$AM9&lt;0.4)</formula>
    </cfRule>
  </conditionalFormatting>
  <conditionalFormatting sqref="AL51:AM55">
    <cfRule type="expression" priority="20" dxfId="7">
      <formula>AND(ISNUMBER($AM51),$AM51&gt;=0.7)</formula>
    </cfRule>
    <cfRule type="expression" priority="21" dxfId="8">
      <formula>AND(ISNUMBER($AM51),$AM51&gt;=0.4,$AM51&lt;0.7)</formula>
    </cfRule>
    <cfRule type="expression" priority="22" dxfId="9">
      <formula>AND(ISNUMBER($AM51),$AM51&lt;0.4)</formula>
    </cfRule>
  </conditionalFormatting>
  <dataValidations count="1">
    <dataValidation sqref="D39:AH40" showDropDown="0" showInputMessage="0" showErrorMessage="1" allowBlank="1" error="Une note de 1 à 10." type="whole" operator="between">
      <formula1>1</formula1>
      <formula2>10</formula2>
    </dataValidation>
  </dataValidations>
  <hyperlinks>
    <hyperlink ref="B3" location="'Décembre'!A1" display="◄"/>
    <hyperlink ref="D3" location="'Février'!A1" display="►"/>
  </hyperlink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004F7CF7"/>
    <outlinePr summaryBelow="1" summaryRight="1"/>
    <pageSetUpPr fitToPage="1"/>
  </sheetPr>
  <dimension ref="A1:AT64"/>
  <sheetViews>
    <sheetView showGridLines="0" tabSelected="0" zoomScale="90" workbookViewId="0">
      <pane xSplit="3" topLeftCell="D1" activePane="topRight" state="frozen"/>
      <selection pane="topRight" activeCell="A1" sqref="A1"/>
    </sheetView>
  </sheetViews>
  <sheetFormatPr baseColWidth="8" defaultRowHeight="15"/>
  <cols>
    <col width="2" customWidth="1" min="1" max="1"/>
    <col width="3" customWidth="1" min="2" max="2"/>
    <col width="26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4.5" customWidth="1" min="34" max="34"/>
    <col width="2" customWidth="1" min="35" max="35"/>
    <col width="2" customWidth="1" min="36" max="36"/>
    <col width="26" customWidth="1" min="37" max="37"/>
    <col width="18" customWidth="1" min="38" max="38"/>
    <col width="10" customWidth="1" min="39" max="39"/>
    <col width="2" customWidth="1" min="40" max="40"/>
    <col width="6" customWidth="1" min="44" max="44"/>
    <col width="6" customWidth="1" min="45" max="45"/>
    <col width="6" customWidth="1" min="46" max="46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33">
        <f>DATE('Démarrer'!$C$6,2,1)</f>
        <v/>
      </c>
      <c r="AS1" s="34">
        <f>DAY(EOMONTH(AR1,0))</f>
        <v/>
      </c>
      <c r="AT1" s="34">
        <f>MAX(0,MIN(AS1,TODAY()-AR1+1))</f>
        <v/>
      </c>
    </row>
    <row r="2" ht="22" customHeight="1">
      <c r="A2" s="1" t="n"/>
      <c r="B2" s="1" t="n"/>
      <c r="C2" s="10">
        <f>'Démarrer'!$C$6</f>
        <v/>
      </c>
      <c r="D2" s="1" t="n"/>
      <c r="E2" s="1" t="n"/>
      <c r="F2" s="35" t="inlineStr">
        <is>
          <t>Habitudes</t>
        </is>
      </c>
      <c r="K2" s="35" t="inlineStr">
        <is>
          <t>Cases cochées</t>
        </is>
      </c>
      <c r="Q2" s="35" t="inlineStr">
        <is>
          <t>Progression</t>
        </is>
      </c>
      <c r="AC2" s="35" t="inlineStr">
        <is>
          <t>Progression en %</t>
        </is>
      </c>
      <c r="AI2" s="1" t="n"/>
      <c r="AJ2" s="1" t="n"/>
      <c r="AK2" s="1" t="n"/>
      <c r="AL2" s="1" t="n"/>
      <c r="AM2" s="1" t="n"/>
      <c r="AN2" s="1" t="n"/>
      <c r="AO2" s="1" t="n"/>
      <c r="AP2" s="1" t="n"/>
      <c r="AQ2" s="1" t="n"/>
      <c r="AR2" s="34">
        <f>COUNTA('Démarrer'!$C$9:$C$18)</f>
        <v/>
      </c>
      <c r="AS2" s="1" t="n"/>
      <c r="AT2" s="1" t="n"/>
    </row>
    <row r="3" ht="34" customHeight="1">
      <c r="A3" s="1" t="n"/>
      <c r="B3" s="36" t="inlineStr">
        <is>
          <t>◄</t>
        </is>
      </c>
      <c r="C3" s="37" t="inlineStr">
        <is>
          <t>Février</t>
        </is>
      </c>
      <c r="D3" s="36" t="inlineStr">
        <is>
          <t>►</t>
        </is>
      </c>
      <c r="E3" s="1" t="n"/>
      <c r="F3" s="38">
        <f>$AR$2</f>
        <v/>
      </c>
      <c r="K3" s="38">
        <f>SUM(AS9:AS18)</f>
        <v/>
      </c>
      <c r="Q3" s="39">
        <f>REPT("█",ROUND(MAX(0,MIN(1,AC3))*28,0))&amp;REPT("░",28-ROUND(MAX(0,MIN(1,AC3))*28,0))</f>
        <v/>
      </c>
      <c r="AC3" s="40">
        <f>IF(OR($AT$1=0,$AR$2=0),0,MIN(1,K3/($AR$2*$AT$1)))</f>
        <v/>
      </c>
      <c r="AI3" s="1" t="n"/>
      <c r="AJ3" s="1" t="n"/>
      <c r="AK3" s="1" t="n"/>
      <c r="AL3" s="1" t="n"/>
      <c r="AM3" s="1" t="n"/>
      <c r="AN3" s="1" t="n"/>
      <c r="AO3" s="1" t="n"/>
      <c r="AP3" s="1" t="n"/>
      <c r="AQ3" s="1" t="n"/>
      <c r="AR3" s="1" t="n"/>
      <c r="AS3" s="34">
        <f>IF(COUNT(D39:AH39)=0,"",AVERAGE(D39:AH39))</f>
        <v/>
      </c>
      <c r="AT3" s="34">
        <f>IF(COUNT(D40:AH40)=0,"",AVERAGE(D40:AH40))</f>
        <v/>
      </c>
    </row>
    <row r="4" ht="22" customHeight="1">
      <c r="A4" s="1" t="n"/>
      <c r="B4" s="1" t="n"/>
      <c r="C4" s="117" t="inlineStr">
        <is>
          <t>- Suivi d'habitudes -</t>
        </is>
      </c>
      <c r="D4" s="1" t="n"/>
      <c r="E4" s="1" t="n"/>
      <c r="AI4" s="1" t="n"/>
      <c r="AJ4" s="1" t="n"/>
      <c r="AK4" s="1" t="n"/>
      <c r="AL4" s="1" t="n"/>
      <c r="AM4" s="1" t="n"/>
      <c r="AN4" s="1" t="n"/>
      <c r="AO4" s="1" t="n"/>
      <c r="AP4" s="1" t="n"/>
      <c r="AQ4" s="1" t="n"/>
      <c r="AR4" s="1" t="n"/>
      <c r="AS4" s="1" t="n"/>
      <c r="AT4" s="1" t="n"/>
    </row>
    <row r="5" ht="10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" t="n"/>
      <c r="AB5" s="1" t="n"/>
      <c r="AC5" s="1" t="n"/>
      <c r="AD5" s="1" t="n"/>
      <c r="AE5" s="1" t="n"/>
      <c r="AF5" s="1" t="n"/>
      <c r="AG5" s="1" t="n"/>
      <c r="AH5" s="1" t="n"/>
      <c r="AI5" s="1" t="n"/>
      <c r="AJ5" s="1" t="n"/>
      <c r="AK5" s="1" t="n"/>
      <c r="AL5" s="1" t="n"/>
      <c r="AM5" s="1" t="n"/>
      <c r="AN5" s="1" t="n"/>
      <c r="AO5" s="1" t="n"/>
      <c r="AP5" s="1" t="n"/>
      <c r="AQ5" s="1" t="n"/>
      <c r="AR5" s="1" t="n"/>
      <c r="AS5" s="1" t="n"/>
      <c r="AT5" s="1" t="n"/>
    </row>
    <row r="6" ht="18" customHeight="1">
      <c r="A6" s="1" t="n"/>
      <c r="B6" s="1" t="n"/>
      <c r="C6" s="42" t="inlineStr">
        <is>
          <t>Mes habitudes</t>
        </is>
      </c>
      <c r="D6" s="43" t="inlineStr">
        <is>
          <t>Semaine 1</t>
        </is>
      </c>
      <c r="E6" s="44" t="n"/>
      <c r="F6" s="44" t="n"/>
      <c r="G6" s="44" t="n"/>
      <c r="H6" s="44" t="n"/>
      <c r="I6" s="44" t="n"/>
      <c r="J6" s="44" t="n"/>
      <c r="K6" s="45" t="inlineStr">
        <is>
          <t>Semaine 2</t>
        </is>
      </c>
      <c r="L6" s="46" t="n"/>
      <c r="M6" s="46" t="n"/>
      <c r="N6" s="46" t="n"/>
      <c r="O6" s="46" t="n"/>
      <c r="P6" s="46" t="n"/>
      <c r="Q6" s="46" t="n"/>
      <c r="R6" s="47" t="inlineStr">
        <is>
          <t>Semaine 3</t>
        </is>
      </c>
      <c r="S6" s="48" t="n"/>
      <c r="T6" s="48" t="n"/>
      <c r="U6" s="48" t="n"/>
      <c r="V6" s="48" t="n"/>
      <c r="W6" s="48" t="n"/>
      <c r="X6" s="48" t="n"/>
      <c r="Y6" s="49" t="inlineStr">
        <is>
          <t>Semaine 4</t>
        </is>
      </c>
      <c r="Z6" s="50" t="n"/>
      <c r="AA6" s="50" t="n"/>
      <c r="AB6" s="50" t="n"/>
      <c r="AC6" s="50" t="n"/>
      <c r="AD6" s="50" t="n"/>
      <c r="AE6" s="50" t="n"/>
      <c r="AF6" s="51" t="inlineStr">
        <is>
          <t>Semaine 5</t>
        </is>
      </c>
      <c r="AG6" s="52" t="n"/>
      <c r="AH6" s="52" t="n"/>
      <c r="AI6" s="1" t="n"/>
      <c r="AJ6" s="1" t="n"/>
      <c r="AK6" s="53" t="inlineStr">
        <is>
          <t>Analyse</t>
        </is>
      </c>
      <c r="AN6" s="1" t="n"/>
      <c r="AO6" s="1" t="n"/>
      <c r="AP6" s="1" t="n"/>
      <c r="AQ6" s="1" t="n"/>
      <c r="AR6" s="1" t="n"/>
      <c r="AS6" s="1" t="n"/>
      <c r="AT6" s="1" t="n"/>
    </row>
    <row r="7" ht="12" customHeight="1">
      <c r="A7" s="1" t="n"/>
      <c r="B7" s="1" t="n"/>
      <c r="C7" s="1" t="n"/>
      <c r="D7" s="54">
        <f>IF(1&gt;$AS$1,"",MID("DiLuMaMeJeVeSa",2*WEEKDAY($AR$1+0)-1,2))</f>
        <v/>
      </c>
      <c r="E7" s="54">
        <f>IF(2&gt;$AS$1,"",MID("DiLuMaMeJeVeSa",2*WEEKDAY($AR$1+1)-1,2))</f>
        <v/>
      </c>
      <c r="F7" s="54">
        <f>IF(3&gt;$AS$1,"",MID("DiLuMaMeJeVeSa",2*WEEKDAY($AR$1+2)-1,2))</f>
        <v/>
      </c>
      <c r="G7" s="54">
        <f>IF(4&gt;$AS$1,"",MID("DiLuMaMeJeVeSa",2*WEEKDAY($AR$1+3)-1,2))</f>
        <v/>
      </c>
      <c r="H7" s="54">
        <f>IF(5&gt;$AS$1,"",MID("DiLuMaMeJeVeSa",2*WEEKDAY($AR$1+4)-1,2))</f>
        <v/>
      </c>
      <c r="I7" s="54">
        <f>IF(6&gt;$AS$1,"",MID("DiLuMaMeJeVeSa",2*WEEKDAY($AR$1+5)-1,2))</f>
        <v/>
      </c>
      <c r="J7" s="54">
        <f>IF(7&gt;$AS$1,"",MID("DiLuMaMeJeVeSa",2*WEEKDAY($AR$1+6)-1,2))</f>
        <v/>
      </c>
      <c r="K7" s="55">
        <f>IF(8&gt;$AS$1,"",MID("DiLuMaMeJeVeSa",2*WEEKDAY($AR$1+7)-1,2))</f>
        <v/>
      </c>
      <c r="L7" s="55">
        <f>IF(9&gt;$AS$1,"",MID("DiLuMaMeJeVeSa",2*WEEKDAY($AR$1+8)-1,2))</f>
        <v/>
      </c>
      <c r="M7" s="55">
        <f>IF(10&gt;$AS$1,"",MID("DiLuMaMeJeVeSa",2*WEEKDAY($AR$1+9)-1,2))</f>
        <v/>
      </c>
      <c r="N7" s="55">
        <f>IF(11&gt;$AS$1,"",MID("DiLuMaMeJeVeSa",2*WEEKDAY($AR$1+10)-1,2))</f>
        <v/>
      </c>
      <c r="O7" s="55">
        <f>IF(12&gt;$AS$1,"",MID("DiLuMaMeJeVeSa",2*WEEKDAY($AR$1+11)-1,2))</f>
        <v/>
      </c>
      <c r="P7" s="55">
        <f>IF(13&gt;$AS$1,"",MID("DiLuMaMeJeVeSa",2*WEEKDAY($AR$1+12)-1,2))</f>
        <v/>
      </c>
      <c r="Q7" s="55">
        <f>IF(14&gt;$AS$1,"",MID("DiLuMaMeJeVeSa",2*WEEKDAY($AR$1+13)-1,2))</f>
        <v/>
      </c>
      <c r="R7" s="56">
        <f>IF(15&gt;$AS$1,"",MID("DiLuMaMeJeVeSa",2*WEEKDAY($AR$1+14)-1,2))</f>
        <v/>
      </c>
      <c r="S7" s="56">
        <f>IF(16&gt;$AS$1,"",MID("DiLuMaMeJeVeSa",2*WEEKDAY($AR$1+15)-1,2))</f>
        <v/>
      </c>
      <c r="T7" s="56">
        <f>IF(17&gt;$AS$1,"",MID("DiLuMaMeJeVeSa",2*WEEKDAY($AR$1+16)-1,2))</f>
        <v/>
      </c>
      <c r="U7" s="56">
        <f>IF(18&gt;$AS$1,"",MID("DiLuMaMeJeVeSa",2*WEEKDAY($AR$1+17)-1,2))</f>
        <v/>
      </c>
      <c r="V7" s="56">
        <f>IF(19&gt;$AS$1,"",MID("DiLuMaMeJeVeSa",2*WEEKDAY($AR$1+18)-1,2))</f>
        <v/>
      </c>
      <c r="W7" s="56">
        <f>IF(20&gt;$AS$1,"",MID("DiLuMaMeJeVeSa",2*WEEKDAY($AR$1+19)-1,2))</f>
        <v/>
      </c>
      <c r="X7" s="56">
        <f>IF(21&gt;$AS$1,"",MID("DiLuMaMeJeVeSa",2*WEEKDAY($AR$1+20)-1,2))</f>
        <v/>
      </c>
      <c r="Y7" s="57">
        <f>IF(22&gt;$AS$1,"",MID("DiLuMaMeJeVeSa",2*WEEKDAY($AR$1+21)-1,2))</f>
        <v/>
      </c>
      <c r="Z7" s="57">
        <f>IF(23&gt;$AS$1,"",MID("DiLuMaMeJeVeSa",2*WEEKDAY($AR$1+22)-1,2))</f>
        <v/>
      </c>
      <c r="AA7" s="57">
        <f>IF(24&gt;$AS$1,"",MID("DiLuMaMeJeVeSa",2*WEEKDAY($AR$1+23)-1,2))</f>
        <v/>
      </c>
      <c r="AB7" s="57">
        <f>IF(25&gt;$AS$1,"",MID("DiLuMaMeJeVeSa",2*WEEKDAY($AR$1+24)-1,2))</f>
        <v/>
      </c>
      <c r="AC7" s="57">
        <f>IF(26&gt;$AS$1,"",MID("DiLuMaMeJeVeSa",2*WEEKDAY($AR$1+25)-1,2))</f>
        <v/>
      </c>
      <c r="AD7" s="57">
        <f>IF(27&gt;$AS$1,"",MID("DiLuMaMeJeVeSa",2*WEEKDAY($AR$1+26)-1,2))</f>
        <v/>
      </c>
      <c r="AE7" s="57">
        <f>IF(28&gt;$AS$1,"",MID("DiLuMaMeJeVeSa",2*WEEKDAY($AR$1+27)-1,2))</f>
        <v/>
      </c>
      <c r="AF7" s="58">
        <f>IF(29&gt;$AS$1,"",MID("DiLuMaMeJeVeSa",2*WEEKDAY($AR$1+28)-1,2))</f>
        <v/>
      </c>
      <c r="AG7" s="58">
        <f>IF(30&gt;$AS$1,"",MID("DiLuMaMeJeVeSa",2*WEEKDAY($AR$1+29)-1,2))</f>
        <v/>
      </c>
      <c r="AH7" s="58">
        <f>IF(31&gt;$AS$1,"",MID("DiLuMaMeJeVeSa",2*WEEKDAY($AR$1+30)-1,2))</f>
        <v/>
      </c>
      <c r="AI7" s="1" t="n"/>
      <c r="AJ7" s="1" t="n"/>
      <c r="AN7" s="1" t="n"/>
      <c r="AO7" s="1" t="n"/>
      <c r="AP7" s="1" t="n"/>
      <c r="AQ7" s="1" t="n"/>
      <c r="AR7" s="1" t="n"/>
      <c r="AS7" s="1" t="n"/>
      <c r="AT7" s="1" t="n"/>
    </row>
    <row r="8" ht="14" customHeight="1">
      <c r="A8" s="1" t="n"/>
      <c r="B8" s="1" t="n"/>
      <c r="C8" s="1" t="n"/>
      <c r="D8" s="59">
        <f>IF(1&gt;$AS$1,"",1)</f>
        <v/>
      </c>
      <c r="E8" s="59">
        <f>IF(2&gt;$AS$1,"",2)</f>
        <v/>
      </c>
      <c r="F8" s="59">
        <f>IF(3&gt;$AS$1,"",3)</f>
        <v/>
      </c>
      <c r="G8" s="59">
        <f>IF(4&gt;$AS$1,"",4)</f>
        <v/>
      </c>
      <c r="H8" s="59">
        <f>IF(5&gt;$AS$1,"",5)</f>
        <v/>
      </c>
      <c r="I8" s="59">
        <f>IF(6&gt;$AS$1,"",6)</f>
        <v/>
      </c>
      <c r="J8" s="59">
        <f>IF(7&gt;$AS$1,"",7)</f>
        <v/>
      </c>
      <c r="K8" s="60">
        <f>IF(8&gt;$AS$1,"",8)</f>
        <v/>
      </c>
      <c r="L8" s="60">
        <f>IF(9&gt;$AS$1,"",9)</f>
        <v/>
      </c>
      <c r="M8" s="60">
        <f>IF(10&gt;$AS$1,"",10)</f>
        <v/>
      </c>
      <c r="N8" s="60">
        <f>IF(11&gt;$AS$1,"",11)</f>
        <v/>
      </c>
      <c r="O8" s="60">
        <f>IF(12&gt;$AS$1,"",12)</f>
        <v/>
      </c>
      <c r="P8" s="60">
        <f>IF(13&gt;$AS$1,"",13)</f>
        <v/>
      </c>
      <c r="Q8" s="60">
        <f>IF(14&gt;$AS$1,"",14)</f>
        <v/>
      </c>
      <c r="R8" s="61">
        <f>IF(15&gt;$AS$1,"",15)</f>
        <v/>
      </c>
      <c r="S8" s="61">
        <f>IF(16&gt;$AS$1,"",16)</f>
        <v/>
      </c>
      <c r="T8" s="61">
        <f>IF(17&gt;$AS$1,"",17)</f>
        <v/>
      </c>
      <c r="U8" s="61">
        <f>IF(18&gt;$AS$1,"",18)</f>
        <v/>
      </c>
      <c r="V8" s="61">
        <f>IF(19&gt;$AS$1,"",19)</f>
        <v/>
      </c>
      <c r="W8" s="61">
        <f>IF(20&gt;$AS$1,"",20)</f>
        <v/>
      </c>
      <c r="X8" s="61">
        <f>IF(21&gt;$AS$1,"",21)</f>
        <v/>
      </c>
      <c r="Y8" s="62">
        <f>IF(22&gt;$AS$1,"",22)</f>
        <v/>
      </c>
      <c r="Z8" s="62">
        <f>IF(23&gt;$AS$1,"",23)</f>
        <v/>
      </c>
      <c r="AA8" s="62">
        <f>IF(24&gt;$AS$1,"",24)</f>
        <v/>
      </c>
      <c r="AB8" s="62">
        <f>IF(25&gt;$AS$1,"",25)</f>
        <v/>
      </c>
      <c r="AC8" s="62">
        <f>IF(26&gt;$AS$1,"",26)</f>
        <v/>
      </c>
      <c r="AD8" s="62">
        <f>IF(27&gt;$AS$1,"",27)</f>
        <v/>
      </c>
      <c r="AE8" s="62">
        <f>IF(28&gt;$AS$1,"",28)</f>
        <v/>
      </c>
      <c r="AF8" s="63">
        <f>IF(29&gt;$AS$1,"",29)</f>
        <v/>
      </c>
      <c r="AG8" s="63">
        <f>IF(30&gt;$AS$1,"",30)</f>
        <v/>
      </c>
      <c r="AH8" s="63">
        <f>IF(31&gt;$AS$1,"",31)</f>
        <v/>
      </c>
      <c r="AI8" s="1" t="n"/>
      <c r="AJ8" s="1" t="n"/>
      <c r="AK8" s="64" t="inlineStr">
        <is>
          <t>Habitude</t>
        </is>
      </c>
      <c r="AL8" s="65" t="inlineStr">
        <is>
          <t>Régularité</t>
        </is>
      </c>
      <c r="AM8" s="65" t="inlineStr">
        <is>
          <t>%</t>
        </is>
      </c>
      <c r="AN8" s="1" t="n"/>
      <c r="AO8" s="1" t="n"/>
      <c r="AP8" s="1" t="n"/>
      <c r="AQ8" s="1" t="n"/>
      <c r="AR8" s="1" t="n"/>
      <c r="AS8" s="1" t="n"/>
      <c r="AT8" s="1" t="n"/>
    </row>
    <row r="9" ht="22" customHeight="1">
      <c r="A9" s="1" t="n"/>
      <c r="B9" s="1" t="n"/>
      <c r="C9" s="66">
        <f>IF('Démarrer'!C9="","",'Démarrer'!C9)</f>
        <v/>
      </c>
      <c r="D9" s="67" t="n"/>
      <c r="E9" s="67" t="n"/>
      <c r="F9" s="67" t="n"/>
      <c r="G9" s="67" t="n"/>
      <c r="H9" s="67" t="n"/>
      <c r="I9" s="67" t="n"/>
      <c r="J9" s="67" t="n"/>
      <c r="K9" s="67" t="n"/>
      <c r="L9" s="67" t="n"/>
      <c r="M9" s="67" t="n"/>
      <c r="N9" s="67" t="n"/>
      <c r="O9" s="67" t="n"/>
      <c r="P9" s="67" t="n"/>
      <c r="Q9" s="67" t="n"/>
      <c r="R9" s="67" t="n"/>
      <c r="S9" s="67" t="n"/>
      <c r="T9" s="67" t="n"/>
      <c r="U9" s="67" t="n"/>
      <c r="V9" s="67" t="n"/>
      <c r="W9" s="67" t="n"/>
      <c r="X9" s="67" t="n"/>
      <c r="Y9" s="67" t="n"/>
      <c r="Z9" s="67" t="n"/>
      <c r="AA9" s="67" t="n"/>
      <c r="AB9" s="67" t="n"/>
      <c r="AC9" s="67" t="n"/>
      <c r="AD9" s="67" t="n"/>
      <c r="AE9" s="67" t="n"/>
      <c r="AF9" s="67" t="n"/>
      <c r="AG9" s="67" t="n"/>
      <c r="AH9" s="67" t="n"/>
      <c r="AI9" s="1" t="n"/>
      <c r="AJ9" s="1" t="n"/>
      <c r="AK9" s="68">
        <f>C9</f>
        <v/>
      </c>
      <c r="AL9" s="69">
        <f>IF(C9="","",REPT("█",ROUND(MAX(0,MIN(1,AM9))*15,0)))</f>
        <v/>
      </c>
      <c r="AM9" s="70">
        <f>IF(C9="","",IF($AT$1=0,0,MIN(1,AS9/$AT$1)))</f>
        <v/>
      </c>
      <c r="AN9" s="1" t="n"/>
      <c r="AO9" s="1" t="n"/>
      <c r="AP9" s="1" t="n"/>
      <c r="AQ9" s="1" t="n"/>
      <c r="AR9" s="1" t="n"/>
      <c r="AS9" s="34">
        <f>IF(C9="","",(COUNTA(D9:AH9)-COUNTIF(D9:AH9,FALSE)))</f>
        <v/>
      </c>
      <c r="AT9" s="1" t="n"/>
    </row>
    <row r="10" ht="22" customHeight="1">
      <c r="A10" s="1" t="n"/>
      <c r="B10" s="1" t="n"/>
      <c r="C10" s="66">
        <f>IF('Démarrer'!C10="","",'Démarrer'!C10)</f>
        <v/>
      </c>
      <c r="D10" s="67" t="n"/>
      <c r="E10" s="67" t="n"/>
      <c r="F10" s="67" t="n"/>
      <c r="G10" s="67" t="n"/>
      <c r="H10" s="67" t="n"/>
      <c r="I10" s="67" t="n"/>
      <c r="J10" s="67" t="n"/>
      <c r="K10" s="67" t="n"/>
      <c r="L10" s="67" t="n"/>
      <c r="M10" s="67" t="n"/>
      <c r="N10" s="67" t="n"/>
      <c r="O10" s="67" t="n"/>
      <c r="P10" s="67" t="n"/>
      <c r="Q10" s="67" t="n"/>
      <c r="R10" s="67" t="n"/>
      <c r="S10" s="67" t="n"/>
      <c r="T10" s="67" t="n"/>
      <c r="U10" s="67" t="n"/>
      <c r="V10" s="67" t="n"/>
      <c r="W10" s="67" t="n"/>
      <c r="X10" s="67" t="n"/>
      <c r="Y10" s="67" t="n"/>
      <c r="Z10" s="67" t="n"/>
      <c r="AA10" s="67" t="n"/>
      <c r="AB10" s="67" t="n"/>
      <c r="AC10" s="67" t="n"/>
      <c r="AD10" s="67" t="n"/>
      <c r="AE10" s="67" t="n"/>
      <c r="AF10" s="67" t="n"/>
      <c r="AG10" s="67" t="n"/>
      <c r="AH10" s="67" t="n"/>
      <c r="AI10" s="1" t="n"/>
      <c r="AJ10" s="1" t="n"/>
      <c r="AK10" s="68">
        <f>C10</f>
        <v/>
      </c>
      <c r="AL10" s="69">
        <f>IF(C10="","",REPT("█",ROUND(MAX(0,MIN(1,AM10))*15,0)))</f>
        <v/>
      </c>
      <c r="AM10" s="70">
        <f>IF(C10="","",IF($AT$1=0,0,MIN(1,AS10/$AT$1)))</f>
        <v/>
      </c>
      <c r="AN10" s="1" t="n"/>
      <c r="AO10" s="1" t="n"/>
      <c r="AP10" s="1" t="n"/>
      <c r="AQ10" s="1" t="n"/>
      <c r="AR10" s="1" t="n"/>
      <c r="AS10" s="34">
        <f>IF(C10="","",(COUNTA(D10:AH10)-COUNTIF(D10:AH10,FALSE)))</f>
        <v/>
      </c>
      <c r="AT10" s="1" t="n"/>
    </row>
    <row r="11" ht="22" customHeight="1">
      <c r="A11" s="1" t="n"/>
      <c r="B11" s="1" t="n"/>
      <c r="C11" s="66">
        <f>IF('Démarrer'!C11="","",'Démarrer'!C11)</f>
        <v/>
      </c>
      <c r="D11" s="67" t="n"/>
      <c r="E11" s="67" t="n"/>
      <c r="F11" s="67" t="n"/>
      <c r="G11" s="67" t="n"/>
      <c r="H11" s="67" t="n"/>
      <c r="I11" s="67" t="n"/>
      <c r="J11" s="67" t="n"/>
      <c r="K11" s="67" t="n"/>
      <c r="L11" s="67" t="n"/>
      <c r="M11" s="67" t="n"/>
      <c r="N11" s="67" t="n"/>
      <c r="O11" s="67" t="n"/>
      <c r="P11" s="67" t="n"/>
      <c r="Q11" s="67" t="n"/>
      <c r="R11" s="67" t="n"/>
      <c r="S11" s="67" t="n"/>
      <c r="T11" s="67" t="n"/>
      <c r="U11" s="67" t="n"/>
      <c r="V11" s="67" t="n"/>
      <c r="W11" s="67" t="n"/>
      <c r="X11" s="67" t="n"/>
      <c r="Y11" s="67" t="n"/>
      <c r="Z11" s="67" t="n"/>
      <c r="AA11" s="67" t="n"/>
      <c r="AB11" s="67" t="n"/>
      <c r="AC11" s="67" t="n"/>
      <c r="AD11" s="67" t="n"/>
      <c r="AE11" s="67" t="n"/>
      <c r="AF11" s="67" t="n"/>
      <c r="AG11" s="67" t="n"/>
      <c r="AH11" s="67" t="n"/>
      <c r="AI11" s="1" t="n"/>
      <c r="AJ11" s="1" t="n"/>
      <c r="AK11" s="68">
        <f>C11</f>
        <v/>
      </c>
      <c r="AL11" s="69">
        <f>IF(C11="","",REPT("█",ROUND(MAX(0,MIN(1,AM11))*15,0)))</f>
        <v/>
      </c>
      <c r="AM11" s="70">
        <f>IF(C11="","",IF($AT$1=0,0,MIN(1,AS11/$AT$1)))</f>
        <v/>
      </c>
      <c r="AN11" s="1" t="n"/>
      <c r="AO11" s="1" t="n"/>
      <c r="AP11" s="1" t="n"/>
      <c r="AQ11" s="1" t="n"/>
      <c r="AR11" s="1" t="n"/>
      <c r="AS11" s="34">
        <f>IF(C11="","",(COUNTA(D11:AH11)-COUNTIF(D11:AH11,FALSE)))</f>
        <v/>
      </c>
      <c r="AT11" s="1" t="n"/>
    </row>
    <row r="12" ht="22" customHeight="1">
      <c r="A12" s="1" t="n"/>
      <c r="B12" s="1" t="n"/>
      <c r="C12" s="66">
        <f>IF('Démarrer'!C12="","",'Démarrer'!C12)</f>
        <v/>
      </c>
      <c r="D12" s="67" t="n"/>
      <c r="E12" s="67" t="n"/>
      <c r="F12" s="67" t="n"/>
      <c r="G12" s="67" t="n"/>
      <c r="H12" s="67" t="n"/>
      <c r="I12" s="67" t="n"/>
      <c r="J12" s="67" t="n"/>
      <c r="K12" s="67" t="n"/>
      <c r="L12" s="67" t="n"/>
      <c r="M12" s="67" t="n"/>
      <c r="N12" s="67" t="n"/>
      <c r="O12" s="67" t="n"/>
      <c r="P12" s="67" t="n"/>
      <c r="Q12" s="67" t="n"/>
      <c r="R12" s="67" t="n"/>
      <c r="S12" s="67" t="n"/>
      <c r="T12" s="67" t="n"/>
      <c r="U12" s="67" t="n"/>
      <c r="V12" s="67" t="n"/>
      <c r="W12" s="67" t="n"/>
      <c r="X12" s="67" t="n"/>
      <c r="Y12" s="67" t="n"/>
      <c r="Z12" s="67" t="n"/>
      <c r="AA12" s="67" t="n"/>
      <c r="AB12" s="67" t="n"/>
      <c r="AC12" s="67" t="n"/>
      <c r="AD12" s="67" t="n"/>
      <c r="AE12" s="67" t="n"/>
      <c r="AF12" s="67" t="n"/>
      <c r="AG12" s="67" t="n"/>
      <c r="AH12" s="67" t="n"/>
      <c r="AI12" s="1" t="n"/>
      <c r="AJ12" s="1" t="n"/>
      <c r="AK12" s="68">
        <f>C12</f>
        <v/>
      </c>
      <c r="AL12" s="69">
        <f>IF(C12="","",REPT("█",ROUND(MAX(0,MIN(1,AM12))*15,0)))</f>
        <v/>
      </c>
      <c r="AM12" s="70">
        <f>IF(C12="","",IF($AT$1=0,0,MIN(1,AS12/$AT$1)))</f>
        <v/>
      </c>
      <c r="AN12" s="1" t="n"/>
      <c r="AO12" s="1" t="n"/>
      <c r="AP12" s="1" t="n"/>
      <c r="AQ12" s="1" t="n"/>
      <c r="AR12" s="1" t="n"/>
      <c r="AS12" s="34">
        <f>IF(C12="","",(COUNTA(D12:AH12)-COUNTIF(D12:AH12,FALSE)))</f>
        <v/>
      </c>
      <c r="AT12" s="1" t="n"/>
    </row>
    <row r="13" ht="22" customHeight="1">
      <c r="A13" s="1" t="n"/>
      <c r="B13" s="1" t="n"/>
      <c r="C13" s="66">
        <f>IF('Démarrer'!C13="","",'Démarrer'!C13)</f>
        <v/>
      </c>
      <c r="D13" s="67" t="n"/>
      <c r="E13" s="67" t="n"/>
      <c r="F13" s="67" t="n"/>
      <c r="G13" s="67" t="n"/>
      <c r="H13" s="67" t="n"/>
      <c r="I13" s="67" t="n"/>
      <c r="J13" s="67" t="n"/>
      <c r="K13" s="67" t="n"/>
      <c r="L13" s="67" t="n"/>
      <c r="M13" s="67" t="n"/>
      <c r="N13" s="67" t="n"/>
      <c r="O13" s="67" t="n"/>
      <c r="P13" s="67" t="n"/>
      <c r="Q13" s="67" t="n"/>
      <c r="R13" s="67" t="n"/>
      <c r="S13" s="67" t="n"/>
      <c r="T13" s="67" t="n"/>
      <c r="U13" s="67" t="n"/>
      <c r="V13" s="67" t="n"/>
      <c r="W13" s="67" t="n"/>
      <c r="X13" s="67" t="n"/>
      <c r="Y13" s="67" t="n"/>
      <c r="Z13" s="67" t="n"/>
      <c r="AA13" s="67" t="n"/>
      <c r="AB13" s="67" t="n"/>
      <c r="AC13" s="67" t="n"/>
      <c r="AD13" s="67" t="n"/>
      <c r="AE13" s="67" t="n"/>
      <c r="AF13" s="67" t="n"/>
      <c r="AG13" s="67" t="n"/>
      <c r="AH13" s="67" t="n"/>
      <c r="AI13" s="1" t="n"/>
      <c r="AJ13" s="1" t="n"/>
      <c r="AK13" s="68">
        <f>C13</f>
        <v/>
      </c>
      <c r="AL13" s="69">
        <f>IF(C13="","",REPT("█",ROUND(MAX(0,MIN(1,AM13))*15,0)))</f>
        <v/>
      </c>
      <c r="AM13" s="70">
        <f>IF(C13="","",IF($AT$1=0,0,MIN(1,AS13/$AT$1)))</f>
        <v/>
      </c>
      <c r="AN13" s="1" t="n"/>
      <c r="AO13" s="1" t="n"/>
      <c r="AP13" s="1" t="n"/>
      <c r="AQ13" s="1" t="n"/>
      <c r="AR13" s="1" t="n"/>
      <c r="AS13" s="34">
        <f>IF(C13="","",(COUNTA(D13:AH13)-COUNTIF(D13:AH13,FALSE)))</f>
        <v/>
      </c>
      <c r="AT13" s="1" t="n"/>
    </row>
    <row r="14" ht="22" customHeight="1">
      <c r="A14" s="1" t="n"/>
      <c r="B14" s="1" t="n"/>
      <c r="C14" s="66">
        <f>IF('Démarrer'!C14="","",'Démarrer'!C14)</f>
        <v/>
      </c>
      <c r="D14" s="67" t="n"/>
      <c r="E14" s="67" t="n"/>
      <c r="F14" s="67" t="n"/>
      <c r="G14" s="67" t="n"/>
      <c r="H14" s="67" t="n"/>
      <c r="I14" s="67" t="n"/>
      <c r="J14" s="67" t="n"/>
      <c r="K14" s="67" t="n"/>
      <c r="L14" s="67" t="n"/>
      <c r="M14" s="67" t="n"/>
      <c r="N14" s="67" t="n"/>
      <c r="O14" s="67" t="n"/>
      <c r="P14" s="67" t="n"/>
      <c r="Q14" s="67" t="n"/>
      <c r="R14" s="67" t="n"/>
      <c r="S14" s="67" t="n"/>
      <c r="T14" s="67" t="n"/>
      <c r="U14" s="67" t="n"/>
      <c r="V14" s="67" t="n"/>
      <c r="W14" s="67" t="n"/>
      <c r="X14" s="67" t="n"/>
      <c r="Y14" s="67" t="n"/>
      <c r="Z14" s="67" t="n"/>
      <c r="AA14" s="67" t="n"/>
      <c r="AB14" s="67" t="n"/>
      <c r="AC14" s="67" t="n"/>
      <c r="AD14" s="67" t="n"/>
      <c r="AE14" s="67" t="n"/>
      <c r="AF14" s="67" t="n"/>
      <c r="AG14" s="67" t="n"/>
      <c r="AH14" s="67" t="n"/>
      <c r="AI14" s="1" t="n"/>
      <c r="AJ14" s="1" t="n"/>
      <c r="AK14" s="68">
        <f>C14</f>
        <v/>
      </c>
      <c r="AL14" s="69">
        <f>IF(C14="","",REPT("█",ROUND(MAX(0,MIN(1,AM14))*15,0)))</f>
        <v/>
      </c>
      <c r="AM14" s="70">
        <f>IF(C14="","",IF($AT$1=0,0,MIN(1,AS14/$AT$1)))</f>
        <v/>
      </c>
      <c r="AN14" s="1" t="n"/>
      <c r="AO14" s="1" t="n"/>
      <c r="AP14" s="1" t="n"/>
      <c r="AQ14" s="1" t="n"/>
      <c r="AR14" s="1" t="n"/>
      <c r="AS14" s="34">
        <f>IF(C14="","",(COUNTA(D14:AH14)-COUNTIF(D14:AH14,FALSE)))</f>
        <v/>
      </c>
      <c r="AT14" s="1" t="n"/>
    </row>
    <row r="15" ht="22" customHeight="1">
      <c r="A15" s="1" t="n"/>
      <c r="B15" s="1" t="n"/>
      <c r="C15" s="66">
        <f>IF('Démarrer'!C15="","",'Démarrer'!C15)</f>
        <v/>
      </c>
      <c r="D15" s="67" t="n"/>
      <c r="E15" s="67" t="n"/>
      <c r="F15" s="67" t="n"/>
      <c r="G15" s="67" t="n"/>
      <c r="H15" s="67" t="n"/>
      <c r="I15" s="67" t="n"/>
      <c r="J15" s="67" t="n"/>
      <c r="K15" s="67" t="n"/>
      <c r="L15" s="67" t="n"/>
      <c r="M15" s="67" t="n"/>
      <c r="N15" s="67" t="n"/>
      <c r="O15" s="67" t="n"/>
      <c r="P15" s="67" t="n"/>
      <c r="Q15" s="67" t="n"/>
      <c r="R15" s="67" t="n"/>
      <c r="S15" s="67" t="n"/>
      <c r="T15" s="67" t="n"/>
      <c r="U15" s="67" t="n"/>
      <c r="V15" s="67" t="n"/>
      <c r="W15" s="67" t="n"/>
      <c r="X15" s="67" t="n"/>
      <c r="Y15" s="67" t="n"/>
      <c r="Z15" s="67" t="n"/>
      <c r="AA15" s="67" t="n"/>
      <c r="AB15" s="67" t="n"/>
      <c r="AC15" s="67" t="n"/>
      <c r="AD15" s="67" t="n"/>
      <c r="AE15" s="67" t="n"/>
      <c r="AF15" s="67" t="n"/>
      <c r="AG15" s="67" t="n"/>
      <c r="AH15" s="67" t="n"/>
      <c r="AI15" s="1" t="n"/>
      <c r="AJ15" s="1" t="n"/>
      <c r="AK15" s="68">
        <f>C15</f>
        <v/>
      </c>
      <c r="AL15" s="69">
        <f>IF(C15="","",REPT("█",ROUND(MAX(0,MIN(1,AM15))*15,0)))</f>
        <v/>
      </c>
      <c r="AM15" s="70">
        <f>IF(C15="","",IF($AT$1=0,0,MIN(1,AS15/$AT$1)))</f>
        <v/>
      </c>
      <c r="AN15" s="1" t="n"/>
      <c r="AO15" s="1" t="n"/>
      <c r="AP15" s="1" t="n"/>
      <c r="AQ15" s="1" t="n"/>
      <c r="AR15" s="1" t="n"/>
      <c r="AS15" s="34">
        <f>IF(C15="","",(COUNTA(D15:AH15)-COUNTIF(D15:AH15,FALSE)))</f>
        <v/>
      </c>
      <c r="AT15" s="1" t="n"/>
    </row>
    <row r="16" ht="22" customHeight="1">
      <c r="A16" s="1" t="n"/>
      <c r="B16" s="1" t="n"/>
      <c r="C16" s="66">
        <f>IF('Démarrer'!C16="","",'Démarrer'!C16)</f>
        <v/>
      </c>
      <c r="D16" s="67" t="n"/>
      <c r="E16" s="67" t="n"/>
      <c r="F16" s="67" t="n"/>
      <c r="G16" s="67" t="n"/>
      <c r="H16" s="67" t="n"/>
      <c r="I16" s="67" t="n"/>
      <c r="J16" s="67" t="n"/>
      <c r="K16" s="67" t="n"/>
      <c r="L16" s="67" t="n"/>
      <c r="M16" s="67" t="n"/>
      <c r="N16" s="67" t="n"/>
      <c r="O16" s="67" t="n"/>
      <c r="P16" s="67" t="n"/>
      <c r="Q16" s="67" t="n"/>
      <c r="R16" s="67" t="n"/>
      <c r="S16" s="67" t="n"/>
      <c r="T16" s="67" t="n"/>
      <c r="U16" s="67" t="n"/>
      <c r="V16" s="67" t="n"/>
      <c r="W16" s="67" t="n"/>
      <c r="X16" s="67" t="n"/>
      <c r="Y16" s="67" t="n"/>
      <c r="Z16" s="67" t="n"/>
      <c r="AA16" s="67" t="n"/>
      <c r="AB16" s="67" t="n"/>
      <c r="AC16" s="67" t="n"/>
      <c r="AD16" s="67" t="n"/>
      <c r="AE16" s="67" t="n"/>
      <c r="AF16" s="67" t="n"/>
      <c r="AG16" s="67" t="n"/>
      <c r="AH16" s="67" t="n"/>
      <c r="AI16" s="1" t="n"/>
      <c r="AJ16" s="1" t="n"/>
      <c r="AK16" s="68">
        <f>C16</f>
        <v/>
      </c>
      <c r="AL16" s="69">
        <f>IF(C16="","",REPT("█",ROUND(MAX(0,MIN(1,AM16))*15,0)))</f>
        <v/>
      </c>
      <c r="AM16" s="70">
        <f>IF(C16="","",IF($AT$1=0,0,MIN(1,AS16/$AT$1)))</f>
        <v/>
      </c>
      <c r="AN16" s="1" t="n"/>
      <c r="AO16" s="1" t="n"/>
      <c r="AP16" s="1" t="n"/>
      <c r="AQ16" s="1" t="n"/>
      <c r="AR16" s="1" t="n"/>
      <c r="AS16" s="34">
        <f>IF(C16="","",(COUNTA(D16:AH16)-COUNTIF(D16:AH16,FALSE)))</f>
        <v/>
      </c>
      <c r="AT16" s="1" t="n"/>
    </row>
    <row r="17" ht="22" customHeight="1">
      <c r="A17" s="1" t="n"/>
      <c r="B17" s="1" t="n"/>
      <c r="C17" s="66">
        <f>IF('Démarrer'!C17="","",'Démarrer'!C17)</f>
        <v/>
      </c>
      <c r="D17" s="67" t="n"/>
      <c r="E17" s="67" t="n"/>
      <c r="F17" s="67" t="n"/>
      <c r="G17" s="67" t="n"/>
      <c r="H17" s="67" t="n"/>
      <c r="I17" s="67" t="n"/>
      <c r="J17" s="67" t="n"/>
      <c r="K17" s="67" t="n"/>
      <c r="L17" s="67" t="n"/>
      <c r="M17" s="67" t="n"/>
      <c r="N17" s="67" t="n"/>
      <c r="O17" s="67" t="n"/>
      <c r="P17" s="67" t="n"/>
      <c r="Q17" s="67" t="n"/>
      <c r="R17" s="67" t="n"/>
      <c r="S17" s="67" t="n"/>
      <c r="T17" s="67" t="n"/>
      <c r="U17" s="67" t="n"/>
      <c r="V17" s="67" t="n"/>
      <c r="W17" s="67" t="n"/>
      <c r="X17" s="67" t="n"/>
      <c r="Y17" s="67" t="n"/>
      <c r="Z17" s="67" t="n"/>
      <c r="AA17" s="67" t="n"/>
      <c r="AB17" s="67" t="n"/>
      <c r="AC17" s="67" t="n"/>
      <c r="AD17" s="67" t="n"/>
      <c r="AE17" s="67" t="n"/>
      <c r="AF17" s="67" t="n"/>
      <c r="AG17" s="67" t="n"/>
      <c r="AH17" s="67" t="n"/>
      <c r="AI17" s="1" t="n"/>
      <c r="AJ17" s="1" t="n"/>
      <c r="AK17" s="68">
        <f>C17</f>
        <v/>
      </c>
      <c r="AL17" s="69">
        <f>IF(C17="","",REPT("█",ROUND(MAX(0,MIN(1,AM17))*15,0)))</f>
        <v/>
      </c>
      <c r="AM17" s="70">
        <f>IF(C17="","",IF($AT$1=0,0,MIN(1,AS17/$AT$1)))</f>
        <v/>
      </c>
      <c r="AN17" s="1" t="n"/>
      <c r="AO17" s="1" t="n"/>
      <c r="AP17" s="1" t="n"/>
      <c r="AQ17" s="1" t="n"/>
      <c r="AR17" s="1" t="n"/>
      <c r="AS17" s="34">
        <f>IF(C17="","",(COUNTA(D17:AH17)-COUNTIF(D17:AH17,FALSE)))</f>
        <v/>
      </c>
      <c r="AT17" s="1" t="n"/>
    </row>
    <row r="18" ht="22" customHeight="1">
      <c r="A18" s="1" t="n"/>
      <c r="B18" s="1" t="n"/>
      <c r="C18" s="66">
        <f>IF('Démarrer'!C18="","",'Démarrer'!C18)</f>
        <v/>
      </c>
      <c r="D18" s="67" t="n"/>
      <c r="E18" s="67" t="n"/>
      <c r="F18" s="67" t="n"/>
      <c r="G18" s="67" t="n"/>
      <c r="H18" s="67" t="n"/>
      <c r="I18" s="67" t="n"/>
      <c r="J18" s="67" t="n"/>
      <c r="K18" s="67" t="n"/>
      <c r="L18" s="67" t="n"/>
      <c r="M18" s="67" t="n"/>
      <c r="N18" s="67" t="n"/>
      <c r="O18" s="67" t="n"/>
      <c r="P18" s="67" t="n"/>
      <c r="Q18" s="67" t="n"/>
      <c r="R18" s="67" t="n"/>
      <c r="S18" s="67" t="n"/>
      <c r="T18" s="67" t="n"/>
      <c r="U18" s="67" t="n"/>
      <c r="V18" s="67" t="n"/>
      <c r="W18" s="67" t="n"/>
      <c r="X18" s="67" t="n"/>
      <c r="Y18" s="67" t="n"/>
      <c r="Z18" s="67" t="n"/>
      <c r="AA18" s="67" t="n"/>
      <c r="AB18" s="67" t="n"/>
      <c r="AC18" s="67" t="n"/>
      <c r="AD18" s="67" t="n"/>
      <c r="AE18" s="67" t="n"/>
      <c r="AF18" s="67" t="n"/>
      <c r="AG18" s="67" t="n"/>
      <c r="AH18" s="67" t="n"/>
      <c r="AI18" s="1" t="n"/>
      <c r="AJ18" s="1" t="n"/>
      <c r="AK18" s="68">
        <f>C18</f>
        <v/>
      </c>
      <c r="AL18" s="69">
        <f>IF(C18="","",REPT("█",ROUND(MAX(0,MIN(1,AM18))*15,0)))</f>
        <v/>
      </c>
      <c r="AM18" s="70">
        <f>IF(C18="","",IF($AT$1=0,0,MIN(1,AS18/$AT$1)))</f>
        <v/>
      </c>
      <c r="AN18" s="1" t="n"/>
      <c r="AO18" s="1" t="n"/>
      <c r="AP18" s="1" t="n"/>
      <c r="AQ18" s="1" t="n"/>
      <c r="AR18" s="1" t="n"/>
      <c r="AS18" s="34">
        <f>IF(C18="","",(COUNTA(D18:AH18)-COUNTIF(D18:AH18,FALSE)))</f>
        <v/>
      </c>
      <c r="AT18" s="1" t="n"/>
    </row>
    <row r="19" ht="15" customHeight="1">
      <c r="A19" s="1" t="n"/>
      <c r="B19" s="1" t="n"/>
      <c r="C19" s="71" t="inlineStr">
        <is>
          <t>Progression</t>
        </is>
      </c>
      <c r="D19" s="72">
        <f>IF(OR(1&gt;$AS$1,$AR$2=0),"",(COUNTA(D9:D18)-COUNTIF(D9:D18,FALSE))/$AR$2)</f>
        <v/>
      </c>
      <c r="E19" s="72">
        <f>IF(OR(2&gt;$AS$1,$AR$2=0),"",(COUNTA(E9:E18)-COUNTIF(E9:E18,FALSE))/$AR$2)</f>
        <v/>
      </c>
      <c r="F19" s="72">
        <f>IF(OR(3&gt;$AS$1,$AR$2=0),"",(COUNTA(F9:F18)-COUNTIF(F9:F18,FALSE))/$AR$2)</f>
        <v/>
      </c>
      <c r="G19" s="72">
        <f>IF(OR(4&gt;$AS$1,$AR$2=0),"",(COUNTA(G9:G18)-COUNTIF(G9:G18,FALSE))/$AR$2)</f>
        <v/>
      </c>
      <c r="H19" s="72">
        <f>IF(OR(5&gt;$AS$1,$AR$2=0),"",(COUNTA(H9:H18)-COUNTIF(H9:H18,FALSE))/$AR$2)</f>
        <v/>
      </c>
      <c r="I19" s="72">
        <f>IF(OR(6&gt;$AS$1,$AR$2=0),"",(COUNTA(I9:I18)-COUNTIF(I9:I18,FALSE))/$AR$2)</f>
        <v/>
      </c>
      <c r="J19" s="72">
        <f>IF(OR(7&gt;$AS$1,$AR$2=0),"",(COUNTA(J9:J18)-COUNTIF(J9:J18,FALSE))/$AR$2)</f>
        <v/>
      </c>
      <c r="K19" s="72">
        <f>IF(OR(8&gt;$AS$1,$AR$2=0),"",(COUNTA(K9:K18)-COUNTIF(K9:K18,FALSE))/$AR$2)</f>
        <v/>
      </c>
      <c r="L19" s="72">
        <f>IF(OR(9&gt;$AS$1,$AR$2=0),"",(COUNTA(L9:L18)-COUNTIF(L9:L18,FALSE))/$AR$2)</f>
        <v/>
      </c>
      <c r="M19" s="72">
        <f>IF(OR(10&gt;$AS$1,$AR$2=0),"",(COUNTA(M9:M18)-COUNTIF(M9:M18,FALSE))/$AR$2)</f>
        <v/>
      </c>
      <c r="N19" s="72">
        <f>IF(OR(11&gt;$AS$1,$AR$2=0),"",(COUNTA(N9:N18)-COUNTIF(N9:N18,FALSE))/$AR$2)</f>
        <v/>
      </c>
      <c r="O19" s="72">
        <f>IF(OR(12&gt;$AS$1,$AR$2=0),"",(COUNTA(O9:O18)-COUNTIF(O9:O18,FALSE))/$AR$2)</f>
        <v/>
      </c>
      <c r="P19" s="72">
        <f>IF(OR(13&gt;$AS$1,$AR$2=0),"",(COUNTA(P9:P18)-COUNTIF(P9:P18,FALSE))/$AR$2)</f>
        <v/>
      </c>
      <c r="Q19" s="72">
        <f>IF(OR(14&gt;$AS$1,$AR$2=0),"",(COUNTA(Q9:Q18)-COUNTIF(Q9:Q18,FALSE))/$AR$2)</f>
        <v/>
      </c>
      <c r="R19" s="72">
        <f>IF(OR(15&gt;$AS$1,$AR$2=0),"",(COUNTA(R9:R18)-COUNTIF(R9:R18,FALSE))/$AR$2)</f>
        <v/>
      </c>
      <c r="S19" s="72">
        <f>IF(OR(16&gt;$AS$1,$AR$2=0),"",(COUNTA(S9:S18)-COUNTIF(S9:S18,FALSE))/$AR$2)</f>
        <v/>
      </c>
      <c r="T19" s="72">
        <f>IF(OR(17&gt;$AS$1,$AR$2=0),"",(COUNTA(T9:T18)-COUNTIF(T9:T18,FALSE))/$AR$2)</f>
        <v/>
      </c>
      <c r="U19" s="72">
        <f>IF(OR(18&gt;$AS$1,$AR$2=0),"",(COUNTA(U9:U18)-COUNTIF(U9:U18,FALSE))/$AR$2)</f>
        <v/>
      </c>
      <c r="V19" s="72">
        <f>IF(OR(19&gt;$AS$1,$AR$2=0),"",(COUNTA(V9:V18)-COUNTIF(V9:V18,FALSE))/$AR$2)</f>
        <v/>
      </c>
      <c r="W19" s="72">
        <f>IF(OR(20&gt;$AS$1,$AR$2=0),"",(COUNTA(W9:W18)-COUNTIF(W9:W18,FALSE))/$AR$2)</f>
        <v/>
      </c>
      <c r="X19" s="72">
        <f>IF(OR(21&gt;$AS$1,$AR$2=0),"",(COUNTA(X9:X18)-COUNTIF(X9:X18,FALSE))/$AR$2)</f>
        <v/>
      </c>
      <c r="Y19" s="72">
        <f>IF(OR(22&gt;$AS$1,$AR$2=0),"",(COUNTA(Y9:Y18)-COUNTIF(Y9:Y18,FALSE))/$AR$2)</f>
        <v/>
      </c>
      <c r="Z19" s="72">
        <f>IF(OR(23&gt;$AS$1,$AR$2=0),"",(COUNTA(Z9:Z18)-COUNTIF(Z9:Z18,FALSE))/$AR$2)</f>
        <v/>
      </c>
      <c r="AA19" s="72">
        <f>IF(OR(24&gt;$AS$1,$AR$2=0),"",(COUNTA(AA9:AA18)-COUNTIF(AA9:AA18,FALSE))/$AR$2)</f>
        <v/>
      </c>
      <c r="AB19" s="72">
        <f>IF(OR(25&gt;$AS$1,$AR$2=0),"",(COUNTA(AB9:AB18)-COUNTIF(AB9:AB18,FALSE))/$AR$2)</f>
        <v/>
      </c>
      <c r="AC19" s="72">
        <f>IF(OR(26&gt;$AS$1,$AR$2=0),"",(COUNTA(AC9:AC18)-COUNTIF(AC9:AC18,FALSE))/$AR$2)</f>
        <v/>
      </c>
      <c r="AD19" s="72">
        <f>IF(OR(27&gt;$AS$1,$AR$2=0),"",(COUNTA(AD9:AD18)-COUNTIF(AD9:AD18,FALSE))/$AR$2)</f>
        <v/>
      </c>
      <c r="AE19" s="72">
        <f>IF(OR(28&gt;$AS$1,$AR$2=0),"",(COUNTA(AE9:AE18)-COUNTIF(AE9:AE18,FALSE))/$AR$2)</f>
        <v/>
      </c>
      <c r="AF19" s="72">
        <f>IF(OR(29&gt;$AS$1,$AR$2=0),"",(COUNTA(AF9:AF18)-COUNTIF(AF9:AF18,FALSE))/$AR$2)</f>
        <v/>
      </c>
      <c r="AG19" s="72">
        <f>IF(OR(30&gt;$AS$1,$AR$2=0),"",(COUNTA(AG9:AG18)-COUNTIF(AG9:AG18,FALSE))/$AR$2)</f>
        <v/>
      </c>
      <c r="AH19" s="72">
        <f>IF(OR(31&gt;$AS$1,$AR$2=0),"",(COUNTA(AH9:AH18)-COUNTIF(AH9:AH18,FALSE))/$AR$2)</f>
        <v/>
      </c>
      <c r="AI19" s="1" t="n"/>
      <c r="AJ19" s="1" t="n"/>
      <c r="AK19" s="73" t="inlineStr">
        <is>
          <t>Meilleure habitude</t>
        </is>
      </c>
      <c r="AL19" s="74">
        <f>IF(MAX(AM9:AM18)&lt;=0,"—",INDEX(C9:C18,MATCH(MAX(AM9:AM18),AM9:AM18,0)))</f>
        <v/>
      </c>
      <c r="AN19" s="1" t="n"/>
      <c r="AO19" s="1" t="n"/>
      <c r="AP19" s="1" t="n"/>
      <c r="AQ19" s="1" t="n"/>
      <c r="AR19" s="1" t="n"/>
      <c r="AS19" s="1" t="n"/>
      <c r="AT19" s="1" t="n"/>
    </row>
    <row r="20" ht="15" customHeight="1">
      <c r="A20" s="1" t="n"/>
      <c r="B20" s="1" t="n"/>
      <c r="C20" s="75" t="inlineStr">
        <is>
          <t>Fait</t>
        </is>
      </c>
      <c r="D20" s="76">
        <f>IF(1&gt;$AS$1,"",(COUNTA(D9:D18)-COUNTIF(D9:D18,FALSE)))</f>
        <v/>
      </c>
      <c r="E20" s="76">
        <f>IF(2&gt;$AS$1,"",(COUNTA(E9:E18)-COUNTIF(E9:E18,FALSE)))</f>
        <v/>
      </c>
      <c r="F20" s="76">
        <f>IF(3&gt;$AS$1,"",(COUNTA(F9:F18)-COUNTIF(F9:F18,FALSE)))</f>
        <v/>
      </c>
      <c r="G20" s="76">
        <f>IF(4&gt;$AS$1,"",(COUNTA(G9:G18)-COUNTIF(G9:G18,FALSE)))</f>
        <v/>
      </c>
      <c r="H20" s="76">
        <f>IF(5&gt;$AS$1,"",(COUNTA(H9:H18)-COUNTIF(H9:H18,FALSE)))</f>
        <v/>
      </c>
      <c r="I20" s="76">
        <f>IF(6&gt;$AS$1,"",(COUNTA(I9:I18)-COUNTIF(I9:I18,FALSE)))</f>
        <v/>
      </c>
      <c r="J20" s="76">
        <f>IF(7&gt;$AS$1,"",(COUNTA(J9:J18)-COUNTIF(J9:J18,FALSE)))</f>
        <v/>
      </c>
      <c r="K20" s="76">
        <f>IF(8&gt;$AS$1,"",(COUNTA(K9:K18)-COUNTIF(K9:K18,FALSE)))</f>
        <v/>
      </c>
      <c r="L20" s="76">
        <f>IF(9&gt;$AS$1,"",(COUNTA(L9:L18)-COUNTIF(L9:L18,FALSE)))</f>
        <v/>
      </c>
      <c r="M20" s="76">
        <f>IF(10&gt;$AS$1,"",(COUNTA(M9:M18)-COUNTIF(M9:M18,FALSE)))</f>
        <v/>
      </c>
      <c r="N20" s="76">
        <f>IF(11&gt;$AS$1,"",(COUNTA(N9:N18)-COUNTIF(N9:N18,FALSE)))</f>
        <v/>
      </c>
      <c r="O20" s="76">
        <f>IF(12&gt;$AS$1,"",(COUNTA(O9:O18)-COUNTIF(O9:O18,FALSE)))</f>
        <v/>
      </c>
      <c r="P20" s="76">
        <f>IF(13&gt;$AS$1,"",(COUNTA(P9:P18)-COUNTIF(P9:P18,FALSE)))</f>
        <v/>
      </c>
      <c r="Q20" s="76">
        <f>IF(14&gt;$AS$1,"",(COUNTA(Q9:Q18)-COUNTIF(Q9:Q18,FALSE)))</f>
        <v/>
      </c>
      <c r="R20" s="76">
        <f>IF(15&gt;$AS$1,"",(COUNTA(R9:R18)-COUNTIF(R9:R18,FALSE)))</f>
        <v/>
      </c>
      <c r="S20" s="76">
        <f>IF(16&gt;$AS$1,"",(COUNTA(S9:S18)-COUNTIF(S9:S18,FALSE)))</f>
        <v/>
      </c>
      <c r="T20" s="76">
        <f>IF(17&gt;$AS$1,"",(COUNTA(T9:T18)-COUNTIF(T9:T18,FALSE)))</f>
        <v/>
      </c>
      <c r="U20" s="76">
        <f>IF(18&gt;$AS$1,"",(COUNTA(U9:U18)-COUNTIF(U9:U18,FALSE)))</f>
        <v/>
      </c>
      <c r="V20" s="76">
        <f>IF(19&gt;$AS$1,"",(COUNTA(V9:V18)-COUNTIF(V9:V18,FALSE)))</f>
        <v/>
      </c>
      <c r="W20" s="76">
        <f>IF(20&gt;$AS$1,"",(COUNTA(W9:W18)-COUNTIF(W9:W18,FALSE)))</f>
        <v/>
      </c>
      <c r="X20" s="76">
        <f>IF(21&gt;$AS$1,"",(COUNTA(X9:X18)-COUNTIF(X9:X18,FALSE)))</f>
        <v/>
      </c>
      <c r="Y20" s="76">
        <f>IF(22&gt;$AS$1,"",(COUNTA(Y9:Y18)-COUNTIF(Y9:Y18,FALSE)))</f>
        <v/>
      </c>
      <c r="Z20" s="76">
        <f>IF(23&gt;$AS$1,"",(COUNTA(Z9:Z18)-COUNTIF(Z9:Z18,FALSE)))</f>
        <v/>
      </c>
      <c r="AA20" s="76">
        <f>IF(24&gt;$AS$1,"",(COUNTA(AA9:AA18)-COUNTIF(AA9:AA18,FALSE)))</f>
        <v/>
      </c>
      <c r="AB20" s="76">
        <f>IF(25&gt;$AS$1,"",(COUNTA(AB9:AB18)-COUNTIF(AB9:AB18,FALSE)))</f>
        <v/>
      </c>
      <c r="AC20" s="76">
        <f>IF(26&gt;$AS$1,"",(COUNTA(AC9:AC18)-COUNTIF(AC9:AC18,FALSE)))</f>
        <v/>
      </c>
      <c r="AD20" s="76">
        <f>IF(27&gt;$AS$1,"",(COUNTA(AD9:AD18)-COUNTIF(AD9:AD18,FALSE)))</f>
        <v/>
      </c>
      <c r="AE20" s="76">
        <f>IF(28&gt;$AS$1,"",(COUNTA(AE9:AE18)-COUNTIF(AE9:AE18,FALSE)))</f>
        <v/>
      </c>
      <c r="AF20" s="76">
        <f>IF(29&gt;$AS$1,"",(COUNTA(AF9:AF18)-COUNTIF(AF9:AF18,FALSE)))</f>
        <v/>
      </c>
      <c r="AG20" s="76">
        <f>IF(30&gt;$AS$1,"",(COUNTA(AG9:AG18)-COUNTIF(AG9:AG18,FALSE)))</f>
        <v/>
      </c>
      <c r="AH20" s="76">
        <f>IF(31&gt;$AS$1,"",(COUNTA(AH9:AH18)-COUNTIF(AH9:AH18,FALSE)))</f>
        <v/>
      </c>
      <c r="AI20" s="1" t="n"/>
      <c r="AJ20" s="1" t="n"/>
      <c r="AK20" s="73" t="inlineStr">
        <is>
          <t>Meilleur jour</t>
        </is>
      </c>
      <c r="AL20" s="74">
        <f>IF(MAX(D20:AH20)=0,"—","le "&amp;INDEX(D8:AH8,MATCH(MAX(D20:AH20),D20:AH20,0)))</f>
        <v/>
      </c>
      <c r="AN20" s="1" t="n"/>
      <c r="AO20" s="1" t="n"/>
      <c r="AP20" s="1" t="n"/>
      <c r="AQ20" s="1" t="n"/>
      <c r="AR20" s="1" t="n"/>
      <c r="AS20" s="1" t="n"/>
      <c r="AT20" s="1" t="n"/>
    </row>
    <row r="21" ht="15" customHeight="1">
      <c r="A21" s="1" t="n"/>
      <c r="B21" s="1" t="n"/>
      <c r="C21" s="75" t="inlineStr">
        <is>
          <t>Pas fait</t>
        </is>
      </c>
      <c r="D21" s="77">
        <f>IF(1&gt;$AS$1,"",$AR$2-D20)</f>
        <v/>
      </c>
      <c r="E21" s="77">
        <f>IF(2&gt;$AS$1,"",$AR$2-E20)</f>
        <v/>
      </c>
      <c r="F21" s="77">
        <f>IF(3&gt;$AS$1,"",$AR$2-F20)</f>
        <v/>
      </c>
      <c r="G21" s="77">
        <f>IF(4&gt;$AS$1,"",$AR$2-G20)</f>
        <v/>
      </c>
      <c r="H21" s="77">
        <f>IF(5&gt;$AS$1,"",$AR$2-H20)</f>
        <v/>
      </c>
      <c r="I21" s="77">
        <f>IF(6&gt;$AS$1,"",$AR$2-I20)</f>
        <v/>
      </c>
      <c r="J21" s="77">
        <f>IF(7&gt;$AS$1,"",$AR$2-J20)</f>
        <v/>
      </c>
      <c r="K21" s="77">
        <f>IF(8&gt;$AS$1,"",$AR$2-K20)</f>
        <v/>
      </c>
      <c r="L21" s="77">
        <f>IF(9&gt;$AS$1,"",$AR$2-L20)</f>
        <v/>
      </c>
      <c r="M21" s="77">
        <f>IF(10&gt;$AS$1,"",$AR$2-M20)</f>
        <v/>
      </c>
      <c r="N21" s="77">
        <f>IF(11&gt;$AS$1,"",$AR$2-N20)</f>
        <v/>
      </c>
      <c r="O21" s="77">
        <f>IF(12&gt;$AS$1,"",$AR$2-O20)</f>
        <v/>
      </c>
      <c r="P21" s="77">
        <f>IF(13&gt;$AS$1,"",$AR$2-P20)</f>
        <v/>
      </c>
      <c r="Q21" s="77">
        <f>IF(14&gt;$AS$1,"",$AR$2-Q20)</f>
        <v/>
      </c>
      <c r="R21" s="77">
        <f>IF(15&gt;$AS$1,"",$AR$2-R20)</f>
        <v/>
      </c>
      <c r="S21" s="77">
        <f>IF(16&gt;$AS$1,"",$AR$2-S20)</f>
        <v/>
      </c>
      <c r="T21" s="77">
        <f>IF(17&gt;$AS$1,"",$AR$2-T20)</f>
        <v/>
      </c>
      <c r="U21" s="77">
        <f>IF(18&gt;$AS$1,"",$AR$2-U20)</f>
        <v/>
      </c>
      <c r="V21" s="77">
        <f>IF(19&gt;$AS$1,"",$AR$2-V20)</f>
        <v/>
      </c>
      <c r="W21" s="77">
        <f>IF(20&gt;$AS$1,"",$AR$2-W20)</f>
        <v/>
      </c>
      <c r="X21" s="77">
        <f>IF(21&gt;$AS$1,"",$AR$2-X20)</f>
        <v/>
      </c>
      <c r="Y21" s="77">
        <f>IF(22&gt;$AS$1,"",$AR$2-Y20)</f>
        <v/>
      </c>
      <c r="Z21" s="77">
        <f>IF(23&gt;$AS$1,"",$AR$2-Z20)</f>
        <v/>
      </c>
      <c r="AA21" s="77">
        <f>IF(24&gt;$AS$1,"",$AR$2-AA20)</f>
        <v/>
      </c>
      <c r="AB21" s="77">
        <f>IF(25&gt;$AS$1,"",$AR$2-AB20)</f>
        <v/>
      </c>
      <c r="AC21" s="77">
        <f>IF(26&gt;$AS$1,"",$AR$2-AC20)</f>
        <v/>
      </c>
      <c r="AD21" s="77">
        <f>IF(27&gt;$AS$1,"",$AR$2-AD20)</f>
        <v/>
      </c>
      <c r="AE21" s="77">
        <f>IF(28&gt;$AS$1,"",$AR$2-AE20)</f>
        <v/>
      </c>
      <c r="AF21" s="77">
        <f>IF(29&gt;$AS$1,"",$AR$2-AF20)</f>
        <v/>
      </c>
      <c r="AG21" s="77">
        <f>IF(30&gt;$AS$1,"",$AR$2-AG20)</f>
        <v/>
      </c>
      <c r="AH21" s="77">
        <f>IF(31&gt;$AS$1,"",$AR$2-AH20)</f>
        <v/>
      </c>
      <c r="AI21" s="1" t="n"/>
      <c r="AJ21" s="1" t="n"/>
      <c r="AK21" s="73" t="inlineStr">
        <is>
          <t>Jours parfaits</t>
        </is>
      </c>
      <c r="AL21" s="74">
        <f>COUNTIF(D19:AH19,1)&amp;" jour(s) à 100 %"</f>
        <v/>
      </c>
      <c r="AN21" s="1" t="n"/>
      <c r="AO21" s="1" t="n"/>
      <c r="AP21" s="1" t="n"/>
      <c r="AQ21" s="1" t="n"/>
      <c r="AR21" s="1" t="n"/>
      <c r="AS21" s="1" t="n"/>
      <c r="AT21" s="1" t="n"/>
    </row>
    <row r="22" ht="8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  <c r="AA22" s="1" t="n"/>
      <c r="AB22" s="1" t="n"/>
      <c r="AC22" s="1" t="n"/>
      <c r="AD22" s="1" t="n"/>
      <c r="AE22" s="1" t="n"/>
      <c r="AF22" s="1" t="n"/>
      <c r="AG22" s="1" t="n"/>
      <c r="AH22" s="1" t="n"/>
      <c r="AI22" s="1" t="n"/>
      <c r="AJ22" s="1" t="n"/>
      <c r="AK22" s="1" t="n"/>
      <c r="AL22" s="1" t="n"/>
      <c r="AM22" s="1" t="n"/>
      <c r="AN22" s="1" t="n"/>
      <c r="AO22" s="1" t="n"/>
      <c r="AP22" s="1" t="n"/>
      <c r="AQ22" s="1" t="n"/>
      <c r="AR22" s="1" t="n"/>
      <c r="AS22" s="1" t="n"/>
      <c r="AT22" s="1" t="n"/>
    </row>
    <row r="23" ht="15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  <c r="AA23" s="1" t="n"/>
      <c r="AB23" s="1" t="n"/>
      <c r="AC23" s="1" t="n"/>
      <c r="AD23" s="1" t="n"/>
      <c r="AE23" s="1" t="n"/>
      <c r="AF23" s="1" t="n"/>
      <c r="AG23" s="1" t="n"/>
      <c r="AH23" s="1" t="n"/>
      <c r="AI23" s="1" t="n"/>
      <c r="AJ23" s="1" t="n"/>
      <c r="AK23" s="1" t="n"/>
      <c r="AL23" s="1" t="n"/>
      <c r="AM23" s="1" t="n"/>
      <c r="AN23" s="1" t="n"/>
      <c r="AO23" s="1" t="n"/>
      <c r="AP23" s="1" t="n"/>
      <c r="AQ23" s="1" t="n"/>
      <c r="AR23" s="1" t="n"/>
      <c r="AS23" s="1" t="n"/>
      <c r="AT23" s="1" t="n"/>
    </row>
    <row r="24" ht="15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/>
      <c r="AE24" s="1" t="n"/>
      <c r="AF24" s="1" t="n"/>
      <c r="AG24" s="1" t="n"/>
      <c r="AH24" s="1" t="n"/>
      <c r="AI24" s="1" t="n"/>
      <c r="AJ24" s="1" t="n"/>
      <c r="AK24" s="1" t="n"/>
      <c r="AL24" s="1" t="n"/>
      <c r="AM24" s="1" t="n"/>
      <c r="AN24" s="1" t="n"/>
      <c r="AO24" s="1" t="n"/>
      <c r="AP24" s="1" t="n"/>
      <c r="AQ24" s="1" t="n"/>
      <c r="AR24" s="1" t="n"/>
      <c r="AS24" s="1" t="n"/>
      <c r="AT24" s="1" t="n"/>
    </row>
    <row r="25" ht="15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/>
      <c r="AE25" s="1" t="n"/>
      <c r="AF25" s="1" t="n"/>
      <c r="AG25" s="1" t="n"/>
      <c r="AH25" s="1" t="n"/>
      <c r="AI25" s="1" t="n"/>
      <c r="AJ25" s="1" t="n"/>
      <c r="AK25" s="1" t="n"/>
      <c r="AL25" s="1" t="n"/>
      <c r="AM25" s="1" t="n"/>
      <c r="AN25" s="1" t="n"/>
      <c r="AO25" s="1" t="n"/>
      <c r="AP25" s="1" t="n"/>
      <c r="AQ25" s="1" t="n"/>
      <c r="AR25" s="1" t="n"/>
      <c r="AS25" s="1" t="n"/>
      <c r="AT25" s="1" t="n"/>
    </row>
    <row r="26" ht="15" customHeight="1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  <c r="AA26" s="1" t="n"/>
      <c r="AB26" s="1" t="n"/>
      <c r="AC26" s="1" t="n"/>
      <c r="AD26" s="1" t="n"/>
      <c r="AE26" s="1" t="n"/>
      <c r="AF26" s="1" t="n"/>
      <c r="AG26" s="1" t="n"/>
      <c r="AH26" s="1" t="n"/>
      <c r="AI26" s="1" t="n"/>
      <c r="AJ26" s="1" t="n"/>
      <c r="AK26" s="1" t="n"/>
      <c r="AL26" s="1" t="n"/>
      <c r="AM26" s="1" t="n"/>
      <c r="AN26" s="1" t="n"/>
      <c r="AO26" s="1" t="n"/>
      <c r="AP26" s="1" t="n"/>
      <c r="AQ26" s="1" t="n"/>
      <c r="AR26" s="1" t="n"/>
      <c r="AS26" s="1" t="n"/>
      <c r="AT26" s="1" t="n"/>
    </row>
    <row r="27" ht="15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  <c r="AA27" s="1" t="n"/>
      <c r="AB27" s="1" t="n"/>
      <c r="AC27" s="1" t="n"/>
      <c r="AD27" s="1" t="n"/>
      <c r="AE27" s="1" t="n"/>
      <c r="AF27" s="1" t="n"/>
      <c r="AG27" s="1" t="n"/>
      <c r="AH27" s="1" t="n"/>
      <c r="AI27" s="1" t="n"/>
      <c r="AJ27" s="1" t="n"/>
      <c r="AK27" s="1" t="n"/>
      <c r="AL27" s="1" t="n"/>
      <c r="AM27" s="1" t="n"/>
      <c r="AN27" s="1" t="n"/>
      <c r="AO27" s="1" t="n"/>
      <c r="AP27" s="1" t="n"/>
      <c r="AQ27" s="1" t="n"/>
      <c r="AR27" s="1" t="n"/>
      <c r="AS27" s="1" t="n"/>
      <c r="AT27" s="1" t="n"/>
    </row>
    <row r="28" ht="15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/>
      <c r="AE28" s="1" t="n"/>
      <c r="AF28" s="1" t="n"/>
      <c r="AG28" s="1" t="n"/>
      <c r="AH28" s="1" t="n"/>
      <c r="AI28" s="1" t="n"/>
      <c r="AJ28" s="1" t="n"/>
      <c r="AK28" s="1" t="n"/>
      <c r="AL28" s="1" t="n"/>
      <c r="AM28" s="1" t="n"/>
      <c r="AN28" s="1" t="n"/>
      <c r="AO28" s="1" t="n"/>
      <c r="AP28" s="1" t="n"/>
      <c r="AQ28" s="1" t="n"/>
      <c r="AR28" s="1" t="n"/>
      <c r="AS28" s="1" t="n"/>
      <c r="AT28" s="1" t="n"/>
    </row>
    <row r="29" ht="1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/>
      <c r="AE29" s="1" t="n"/>
      <c r="AF29" s="1" t="n"/>
      <c r="AG29" s="1" t="n"/>
      <c r="AH29" s="1" t="n"/>
      <c r="AI29" s="1" t="n"/>
      <c r="AJ29" s="1" t="n"/>
      <c r="AK29" s="1" t="n"/>
      <c r="AL29" s="1" t="n"/>
      <c r="AM29" s="1" t="n"/>
      <c r="AN29" s="1" t="n"/>
      <c r="AO29" s="1" t="n"/>
      <c r="AP29" s="1" t="n"/>
      <c r="AQ29" s="1" t="n"/>
      <c r="AR29" s="1" t="n"/>
      <c r="AS29" s="1" t="n"/>
      <c r="AT29" s="1" t="n"/>
    </row>
    <row r="30" ht="1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/>
      <c r="AE30" s="1" t="n"/>
      <c r="AF30" s="1" t="n"/>
      <c r="AG30" s="1" t="n"/>
      <c r="AH30" s="1" t="n"/>
      <c r="AI30" s="1" t="n"/>
      <c r="AJ30" s="1" t="n"/>
      <c r="AK30" s="1" t="n"/>
      <c r="AL30" s="1" t="n"/>
      <c r="AM30" s="1" t="n"/>
      <c r="AN30" s="1" t="n"/>
      <c r="AO30" s="1" t="n"/>
      <c r="AP30" s="1" t="n"/>
      <c r="AQ30" s="1" t="n"/>
      <c r="AR30" s="1" t="n"/>
      <c r="AS30" s="1" t="n"/>
      <c r="AT30" s="1" t="n"/>
    </row>
    <row r="31" ht="15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/>
      <c r="AE31" s="1" t="n"/>
      <c r="AF31" s="1" t="n"/>
      <c r="AG31" s="1" t="n"/>
      <c r="AH31" s="1" t="n"/>
      <c r="AI31" s="1" t="n"/>
      <c r="AJ31" s="1" t="n"/>
      <c r="AK31" s="1" t="n"/>
      <c r="AL31" s="1" t="n"/>
      <c r="AM31" s="1" t="n"/>
      <c r="AN31" s="1" t="n"/>
      <c r="AO31" s="1" t="n"/>
      <c r="AP31" s="1" t="n"/>
      <c r="AQ31" s="1" t="n"/>
      <c r="AR31" s="1" t="n"/>
      <c r="AS31" s="1" t="n"/>
      <c r="AT31" s="1" t="n"/>
    </row>
    <row r="32" ht="15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  <c r="AA32" s="1" t="n"/>
      <c r="AB32" s="1" t="n"/>
      <c r="AC32" s="1" t="n"/>
      <c r="AD32" s="1" t="n"/>
      <c r="AE32" s="1" t="n"/>
      <c r="AF32" s="1" t="n"/>
      <c r="AG32" s="1" t="n"/>
      <c r="AH32" s="1" t="n"/>
      <c r="AI32" s="1" t="n"/>
      <c r="AJ32" s="1" t="n"/>
      <c r="AK32" s="1" t="n"/>
      <c r="AL32" s="1" t="n"/>
      <c r="AM32" s="1" t="n"/>
      <c r="AN32" s="1" t="n"/>
      <c r="AO32" s="1" t="n"/>
      <c r="AP32" s="1" t="n"/>
      <c r="AQ32" s="1" t="n"/>
      <c r="AR32" s="1" t="n"/>
      <c r="AS32" s="1" t="n"/>
      <c r="AT32" s="1" t="n"/>
    </row>
    <row r="33" ht="15" customHeight="1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  <c r="AA33" s="1" t="n"/>
      <c r="AB33" s="1" t="n"/>
      <c r="AC33" s="1" t="n"/>
      <c r="AD33" s="1" t="n"/>
      <c r="AE33" s="1" t="n"/>
      <c r="AF33" s="1" t="n"/>
      <c r="AG33" s="1" t="n"/>
      <c r="AH33" s="1" t="n"/>
      <c r="AI33" s="1" t="n"/>
      <c r="AJ33" s="1" t="n"/>
      <c r="AK33" s="1" t="n"/>
      <c r="AL33" s="1" t="n"/>
      <c r="AM33" s="1" t="n"/>
      <c r="AN33" s="1" t="n"/>
      <c r="AO33" s="1" t="n"/>
      <c r="AP33" s="1" t="n"/>
      <c r="AQ33" s="1" t="n"/>
      <c r="AR33" s="1" t="n"/>
      <c r="AS33" s="1" t="n"/>
      <c r="AT33" s="1" t="n"/>
    </row>
    <row r="34" ht="15" customHeight="1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  <c r="AA34" s="1" t="n"/>
      <c r="AB34" s="1" t="n"/>
      <c r="AC34" s="1" t="n"/>
      <c r="AD34" s="1" t="n"/>
      <c r="AE34" s="1" t="n"/>
      <c r="AF34" s="1" t="n"/>
      <c r="AG34" s="1" t="n"/>
      <c r="AH34" s="1" t="n"/>
      <c r="AI34" s="1" t="n"/>
      <c r="AJ34" s="1" t="n"/>
      <c r="AK34" s="1" t="n"/>
      <c r="AL34" s="1" t="n"/>
      <c r="AM34" s="1" t="n"/>
      <c r="AN34" s="1" t="n"/>
      <c r="AO34" s="1" t="n"/>
      <c r="AP34" s="1" t="n"/>
      <c r="AQ34" s="1" t="n"/>
      <c r="AR34" s="1" t="n"/>
      <c r="AS34" s="1" t="n"/>
      <c r="AT34" s="1" t="n"/>
    </row>
    <row r="35" ht="10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  <c r="AA35" s="1" t="n"/>
      <c r="AB35" s="1" t="n"/>
      <c r="AC35" s="1" t="n"/>
      <c r="AD35" s="1" t="n"/>
      <c r="AE35" s="1" t="n"/>
      <c r="AF35" s="1" t="n"/>
      <c r="AG35" s="1" t="n"/>
      <c r="AH35" s="1" t="n"/>
      <c r="AI35" s="1" t="n"/>
      <c r="AJ35" s="1" t="n"/>
      <c r="AK35" s="1" t="n"/>
      <c r="AL35" s="1" t="n"/>
      <c r="AM35" s="1" t="n"/>
      <c r="AN35" s="1" t="n"/>
      <c r="AO35" s="1" t="n"/>
      <c r="AP35" s="1" t="n"/>
      <c r="AQ35" s="1" t="n"/>
      <c r="AR35" s="1" t="n"/>
      <c r="AS35" s="1" t="n"/>
      <c r="AT35" s="1" t="n"/>
    </row>
    <row r="36" ht="18" customHeight="1">
      <c r="A36" s="1" t="n"/>
      <c r="B36" s="1" t="n"/>
      <c r="C36" s="42" t="inlineStr">
        <is>
          <t>État mental</t>
        </is>
      </c>
      <c r="D36" s="43" t="inlineStr">
        <is>
          <t>Semaine 1</t>
        </is>
      </c>
      <c r="E36" s="44" t="n"/>
      <c r="F36" s="44" t="n"/>
      <c r="G36" s="44" t="n"/>
      <c r="H36" s="44" t="n"/>
      <c r="I36" s="44" t="n"/>
      <c r="J36" s="44" t="n"/>
      <c r="K36" s="45" t="inlineStr">
        <is>
          <t>Semaine 2</t>
        </is>
      </c>
      <c r="L36" s="46" t="n"/>
      <c r="M36" s="46" t="n"/>
      <c r="N36" s="46" t="n"/>
      <c r="O36" s="46" t="n"/>
      <c r="P36" s="46" t="n"/>
      <c r="Q36" s="46" t="n"/>
      <c r="R36" s="47" t="inlineStr">
        <is>
          <t>Semaine 3</t>
        </is>
      </c>
      <c r="S36" s="48" t="n"/>
      <c r="T36" s="48" t="n"/>
      <c r="U36" s="48" t="n"/>
      <c r="V36" s="48" t="n"/>
      <c r="W36" s="48" t="n"/>
      <c r="X36" s="48" t="n"/>
      <c r="Y36" s="49" t="inlineStr">
        <is>
          <t>Semaine 4</t>
        </is>
      </c>
      <c r="Z36" s="50" t="n"/>
      <c r="AA36" s="50" t="n"/>
      <c r="AB36" s="50" t="n"/>
      <c r="AC36" s="50" t="n"/>
      <c r="AD36" s="50" t="n"/>
      <c r="AE36" s="50" t="n"/>
      <c r="AF36" s="51" t="inlineStr">
        <is>
          <t>Semaine 5</t>
        </is>
      </c>
      <c r="AG36" s="52" t="n"/>
      <c r="AH36" s="52" t="n"/>
      <c r="AI36" s="1" t="n"/>
      <c r="AJ36" s="1" t="n"/>
      <c r="AK36" s="53" t="inlineStr">
        <is>
          <t>Analyse</t>
        </is>
      </c>
      <c r="AN36" s="1" t="n"/>
      <c r="AO36" s="1" t="n"/>
      <c r="AP36" s="1" t="n"/>
      <c r="AQ36" s="1" t="n"/>
      <c r="AR36" s="1" t="n"/>
      <c r="AS36" s="1" t="n"/>
      <c r="AT36" s="1" t="n"/>
    </row>
    <row r="37" ht="12" customHeight="1">
      <c r="A37" s="1" t="n"/>
      <c r="B37" s="1" t="n"/>
      <c r="C37" s="1" t="n"/>
      <c r="D37" s="54">
        <f>IF(1&gt;$AS$1,"",MID("DiLuMaMeJeVeSa",2*WEEKDAY($AR$1+0)-1,2))</f>
        <v/>
      </c>
      <c r="E37" s="54">
        <f>IF(2&gt;$AS$1,"",MID("DiLuMaMeJeVeSa",2*WEEKDAY($AR$1+1)-1,2))</f>
        <v/>
      </c>
      <c r="F37" s="54">
        <f>IF(3&gt;$AS$1,"",MID("DiLuMaMeJeVeSa",2*WEEKDAY($AR$1+2)-1,2))</f>
        <v/>
      </c>
      <c r="G37" s="54">
        <f>IF(4&gt;$AS$1,"",MID("DiLuMaMeJeVeSa",2*WEEKDAY($AR$1+3)-1,2))</f>
        <v/>
      </c>
      <c r="H37" s="54">
        <f>IF(5&gt;$AS$1,"",MID("DiLuMaMeJeVeSa",2*WEEKDAY($AR$1+4)-1,2))</f>
        <v/>
      </c>
      <c r="I37" s="54">
        <f>IF(6&gt;$AS$1,"",MID("DiLuMaMeJeVeSa",2*WEEKDAY($AR$1+5)-1,2))</f>
        <v/>
      </c>
      <c r="J37" s="54">
        <f>IF(7&gt;$AS$1,"",MID("DiLuMaMeJeVeSa",2*WEEKDAY($AR$1+6)-1,2))</f>
        <v/>
      </c>
      <c r="K37" s="55">
        <f>IF(8&gt;$AS$1,"",MID("DiLuMaMeJeVeSa",2*WEEKDAY($AR$1+7)-1,2))</f>
        <v/>
      </c>
      <c r="L37" s="55">
        <f>IF(9&gt;$AS$1,"",MID("DiLuMaMeJeVeSa",2*WEEKDAY($AR$1+8)-1,2))</f>
        <v/>
      </c>
      <c r="M37" s="55">
        <f>IF(10&gt;$AS$1,"",MID("DiLuMaMeJeVeSa",2*WEEKDAY($AR$1+9)-1,2))</f>
        <v/>
      </c>
      <c r="N37" s="55">
        <f>IF(11&gt;$AS$1,"",MID("DiLuMaMeJeVeSa",2*WEEKDAY($AR$1+10)-1,2))</f>
        <v/>
      </c>
      <c r="O37" s="55">
        <f>IF(12&gt;$AS$1,"",MID("DiLuMaMeJeVeSa",2*WEEKDAY($AR$1+11)-1,2))</f>
        <v/>
      </c>
      <c r="P37" s="55">
        <f>IF(13&gt;$AS$1,"",MID("DiLuMaMeJeVeSa",2*WEEKDAY($AR$1+12)-1,2))</f>
        <v/>
      </c>
      <c r="Q37" s="55">
        <f>IF(14&gt;$AS$1,"",MID("DiLuMaMeJeVeSa",2*WEEKDAY($AR$1+13)-1,2))</f>
        <v/>
      </c>
      <c r="R37" s="56">
        <f>IF(15&gt;$AS$1,"",MID("DiLuMaMeJeVeSa",2*WEEKDAY($AR$1+14)-1,2))</f>
        <v/>
      </c>
      <c r="S37" s="56">
        <f>IF(16&gt;$AS$1,"",MID("DiLuMaMeJeVeSa",2*WEEKDAY($AR$1+15)-1,2))</f>
        <v/>
      </c>
      <c r="T37" s="56">
        <f>IF(17&gt;$AS$1,"",MID("DiLuMaMeJeVeSa",2*WEEKDAY($AR$1+16)-1,2))</f>
        <v/>
      </c>
      <c r="U37" s="56">
        <f>IF(18&gt;$AS$1,"",MID("DiLuMaMeJeVeSa",2*WEEKDAY($AR$1+17)-1,2))</f>
        <v/>
      </c>
      <c r="V37" s="56">
        <f>IF(19&gt;$AS$1,"",MID("DiLuMaMeJeVeSa",2*WEEKDAY($AR$1+18)-1,2))</f>
        <v/>
      </c>
      <c r="W37" s="56">
        <f>IF(20&gt;$AS$1,"",MID("DiLuMaMeJeVeSa",2*WEEKDAY($AR$1+19)-1,2))</f>
        <v/>
      </c>
      <c r="X37" s="56">
        <f>IF(21&gt;$AS$1,"",MID("DiLuMaMeJeVeSa",2*WEEKDAY($AR$1+20)-1,2))</f>
        <v/>
      </c>
      <c r="Y37" s="57">
        <f>IF(22&gt;$AS$1,"",MID("DiLuMaMeJeVeSa",2*WEEKDAY($AR$1+21)-1,2))</f>
        <v/>
      </c>
      <c r="Z37" s="57">
        <f>IF(23&gt;$AS$1,"",MID("DiLuMaMeJeVeSa",2*WEEKDAY($AR$1+22)-1,2))</f>
        <v/>
      </c>
      <c r="AA37" s="57">
        <f>IF(24&gt;$AS$1,"",MID("DiLuMaMeJeVeSa",2*WEEKDAY($AR$1+23)-1,2))</f>
        <v/>
      </c>
      <c r="AB37" s="57">
        <f>IF(25&gt;$AS$1,"",MID("DiLuMaMeJeVeSa",2*WEEKDAY($AR$1+24)-1,2))</f>
        <v/>
      </c>
      <c r="AC37" s="57">
        <f>IF(26&gt;$AS$1,"",MID("DiLuMaMeJeVeSa",2*WEEKDAY($AR$1+25)-1,2))</f>
        <v/>
      </c>
      <c r="AD37" s="57">
        <f>IF(27&gt;$AS$1,"",MID("DiLuMaMeJeVeSa",2*WEEKDAY($AR$1+26)-1,2))</f>
        <v/>
      </c>
      <c r="AE37" s="57">
        <f>IF(28&gt;$AS$1,"",MID("DiLuMaMeJeVeSa",2*WEEKDAY($AR$1+27)-1,2))</f>
        <v/>
      </c>
      <c r="AF37" s="58">
        <f>IF(29&gt;$AS$1,"",MID("DiLuMaMeJeVeSa",2*WEEKDAY($AR$1+28)-1,2))</f>
        <v/>
      </c>
      <c r="AG37" s="58">
        <f>IF(30&gt;$AS$1,"",MID("DiLuMaMeJeVeSa",2*WEEKDAY($AR$1+29)-1,2))</f>
        <v/>
      </c>
      <c r="AH37" s="58">
        <f>IF(31&gt;$AS$1,"",MID("DiLuMaMeJeVeSa",2*WEEKDAY($AR$1+30)-1,2))</f>
        <v/>
      </c>
      <c r="AI37" s="1" t="n"/>
      <c r="AJ37" s="1" t="n"/>
      <c r="AN37" s="1" t="n"/>
      <c r="AO37" s="1" t="n"/>
      <c r="AP37" s="1" t="n"/>
      <c r="AQ37" s="1" t="n"/>
      <c r="AR37" s="1" t="n"/>
      <c r="AS37" s="1" t="n"/>
      <c r="AT37" s="1" t="n"/>
    </row>
    <row r="38" ht="14" customHeight="1">
      <c r="A38" s="1" t="n"/>
      <c r="B38" s="1" t="n"/>
      <c r="C38" s="1" t="n"/>
      <c r="D38" s="59">
        <f>IF(1&gt;$AS$1,"",1)</f>
        <v/>
      </c>
      <c r="E38" s="59">
        <f>IF(2&gt;$AS$1,"",2)</f>
        <v/>
      </c>
      <c r="F38" s="59">
        <f>IF(3&gt;$AS$1,"",3)</f>
        <v/>
      </c>
      <c r="G38" s="59">
        <f>IF(4&gt;$AS$1,"",4)</f>
        <v/>
      </c>
      <c r="H38" s="59">
        <f>IF(5&gt;$AS$1,"",5)</f>
        <v/>
      </c>
      <c r="I38" s="59">
        <f>IF(6&gt;$AS$1,"",6)</f>
        <v/>
      </c>
      <c r="J38" s="59">
        <f>IF(7&gt;$AS$1,"",7)</f>
        <v/>
      </c>
      <c r="K38" s="60">
        <f>IF(8&gt;$AS$1,"",8)</f>
        <v/>
      </c>
      <c r="L38" s="60">
        <f>IF(9&gt;$AS$1,"",9)</f>
        <v/>
      </c>
      <c r="M38" s="60">
        <f>IF(10&gt;$AS$1,"",10)</f>
        <v/>
      </c>
      <c r="N38" s="60">
        <f>IF(11&gt;$AS$1,"",11)</f>
        <v/>
      </c>
      <c r="O38" s="60">
        <f>IF(12&gt;$AS$1,"",12)</f>
        <v/>
      </c>
      <c r="P38" s="60">
        <f>IF(13&gt;$AS$1,"",13)</f>
        <v/>
      </c>
      <c r="Q38" s="60">
        <f>IF(14&gt;$AS$1,"",14)</f>
        <v/>
      </c>
      <c r="R38" s="61">
        <f>IF(15&gt;$AS$1,"",15)</f>
        <v/>
      </c>
      <c r="S38" s="61">
        <f>IF(16&gt;$AS$1,"",16)</f>
        <v/>
      </c>
      <c r="T38" s="61">
        <f>IF(17&gt;$AS$1,"",17)</f>
        <v/>
      </c>
      <c r="U38" s="61">
        <f>IF(18&gt;$AS$1,"",18)</f>
        <v/>
      </c>
      <c r="V38" s="61">
        <f>IF(19&gt;$AS$1,"",19)</f>
        <v/>
      </c>
      <c r="W38" s="61">
        <f>IF(20&gt;$AS$1,"",20)</f>
        <v/>
      </c>
      <c r="X38" s="61">
        <f>IF(21&gt;$AS$1,"",21)</f>
        <v/>
      </c>
      <c r="Y38" s="62">
        <f>IF(22&gt;$AS$1,"",22)</f>
        <v/>
      </c>
      <c r="Z38" s="62">
        <f>IF(23&gt;$AS$1,"",23)</f>
        <v/>
      </c>
      <c r="AA38" s="62">
        <f>IF(24&gt;$AS$1,"",24)</f>
        <v/>
      </c>
      <c r="AB38" s="62">
        <f>IF(25&gt;$AS$1,"",25)</f>
        <v/>
      </c>
      <c r="AC38" s="62">
        <f>IF(26&gt;$AS$1,"",26)</f>
        <v/>
      </c>
      <c r="AD38" s="62">
        <f>IF(27&gt;$AS$1,"",27)</f>
        <v/>
      </c>
      <c r="AE38" s="62">
        <f>IF(28&gt;$AS$1,"",28)</f>
        <v/>
      </c>
      <c r="AF38" s="63">
        <f>IF(29&gt;$AS$1,"",29)</f>
        <v/>
      </c>
      <c r="AG38" s="63">
        <f>IF(30&gt;$AS$1,"",30)</f>
        <v/>
      </c>
      <c r="AH38" s="63">
        <f>IF(31&gt;$AS$1,"",31)</f>
        <v/>
      </c>
      <c r="AI38" s="1" t="n"/>
      <c r="AJ38" s="1" t="n"/>
      <c r="AK38" s="78" t="inlineStr">
        <is>
          <t>Humeur</t>
        </is>
      </c>
      <c r="AL38" s="79" t="n"/>
      <c r="AM38" s="79" t="n"/>
      <c r="AN38" s="1" t="n"/>
      <c r="AO38" s="1" t="n"/>
      <c r="AP38" s="1" t="n"/>
      <c r="AQ38" s="1" t="n"/>
      <c r="AR38" s="1" t="n"/>
      <c r="AS38" s="1" t="n"/>
      <c r="AT38" s="1" t="n"/>
    </row>
    <row r="39" ht="16" customHeight="1">
      <c r="A39" s="1" t="n"/>
      <c r="B39" s="1" t="n"/>
      <c r="C39" s="71" t="inlineStr">
        <is>
          <t>Humeur (1-10)</t>
        </is>
      </c>
      <c r="D39" s="80" t="n"/>
      <c r="E39" s="80" t="n"/>
      <c r="F39" s="80" t="n"/>
      <c r="G39" s="80" t="n"/>
      <c r="H39" s="80" t="n"/>
      <c r="I39" s="80" t="n"/>
      <c r="J39" s="80" t="n"/>
      <c r="K39" s="80" t="n"/>
      <c r="L39" s="80" t="n"/>
      <c r="M39" s="80" t="n"/>
      <c r="N39" s="80" t="n"/>
      <c r="O39" s="80" t="n"/>
      <c r="P39" s="80" t="n"/>
      <c r="Q39" s="80" t="n"/>
      <c r="R39" s="80" t="n"/>
      <c r="S39" s="80" t="n"/>
      <c r="T39" s="80" t="n"/>
      <c r="U39" s="80" t="n"/>
      <c r="V39" s="80" t="n"/>
      <c r="W39" s="80" t="n"/>
      <c r="X39" s="80" t="n"/>
      <c r="Y39" s="80" t="n"/>
      <c r="Z39" s="80" t="n"/>
      <c r="AA39" s="80" t="n"/>
      <c r="AB39" s="80" t="n"/>
      <c r="AC39" s="80" t="n"/>
      <c r="AD39" s="80" t="n"/>
      <c r="AE39" s="80" t="n"/>
      <c r="AF39" s="80" t="n"/>
      <c r="AG39" s="80" t="n"/>
      <c r="AH39" s="80" t="n"/>
      <c r="AI39" s="1" t="n"/>
      <c r="AJ39" s="1" t="n"/>
      <c r="AK39" s="81" t="inlineStr">
        <is>
          <t>Semaine 1</t>
        </is>
      </c>
      <c r="AL39" s="82">
        <f>IF(AM39="","",REPT("█",ROUND(MAX(0,MIN(1,AM39))*15,0)))</f>
        <v/>
      </c>
      <c r="AM39" s="70">
        <f>IF(COUNT(D39:J39)=0,"",AVERAGE(D39:J39)/10)</f>
        <v/>
      </c>
      <c r="AN39" s="1" t="n"/>
      <c r="AO39" s="1" t="n"/>
      <c r="AP39" s="1" t="n"/>
      <c r="AQ39" s="1" t="n"/>
      <c r="AR39" s="1" t="n"/>
      <c r="AS39" s="1" t="n"/>
      <c r="AT39" s="1" t="n"/>
    </row>
    <row r="40" ht="16" customHeight="1">
      <c r="A40" s="1" t="n"/>
      <c r="B40" s="1" t="n"/>
      <c r="C40" s="71" t="inlineStr">
        <is>
          <t>Motivation (1-10)</t>
        </is>
      </c>
      <c r="D40" s="80" t="n"/>
      <c r="E40" s="80" t="n"/>
      <c r="F40" s="80" t="n"/>
      <c r="G40" s="80" t="n"/>
      <c r="H40" s="80" t="n"/>
      <c r="I40" s="80" t="n"/>
      <c r="J40" s="80" t="n"/>
      <c r="K40" s="80" t="n"/>
      <c r="L40" s="80" t="n"/>
      <c r="M40" s="80" t="n"/>
      <c r="N40" s="80" t="n"/>
      <c r="O40" s="80" t="n"/>
      <c r="P40" s="80" t="n"/>
      <c r="Q40" s="80" t="n"/>
      <c r="R40" s="80" t="n"/>
      <c r="S40" s="80" t="n"/>
      <c r="T40" s="80" t="n"/>
      <c r="U40" s="80" t="n"/>
      <c r="V40" s="80" t="n"/>
      <c r="W40" s="80" t="n"/>
      <c r="X40" s="80" t="n"/>
      <c r="Y40" s="80" t="n"/>
      <c r="Z40" s="80" t="n"/>
      <c r="AA40" s="80" t="n"/>
      <c r="AB40" s="80" t="n"/>
      <c r="AC40" s="80" t="n"/>
      <c r="AD40" s="80" t="n"/>
      <c r="AE40" s="80" t="n"/>
      <c r="AF40" s="80" t="n"/>
      <c r="AG40" s="80" t="n"/>
      <c r="AH40" s="80" t="n"/>
      <c r="AI40" s="1" t="n"/>
      <c r="AJ40" s="1" t="n"/>
      <c r="AK40" s="81" t="inlineStr">
        <is>
          <t>Semaine 2</t>
        </is>
      </c>
      <c r="AL40" s="82">
        <f>IF(AM40="","",REPT("█",ROUND(MAX(0,MIN(1,AM40))*15,0)))</f>
        <v/>
      </c>
      <c r="AM40" s="70">
        <f>IF(COUNT(K39:Q39)=0,"",AVERAGE(K39:Q39)/10)</f>
        <v/>
      </c>
      <c r="AN40" s="1" t="n"/>
      <c r="AO40" s="1" t="n"/>
      <c r="AP40" s="1" t="n"/>
      <c r="AQ40" s="1" t="n"/>
      <c r="AR40" s="1" t="n"/>
      <c r="AS40" s="1" t="n"/>
      <c r="AT40" s="1" t="n"/>
    </row>
    <row r="41" ht="16" customHeight="1">
      <c r="A41" s="1" t="n"/>
      <c r="B41" s="1" t="n"/>
      <c r="C41" s="75" t="inlineStr">
        <is>
          <t>Score mental</t>
        </is>
      </c>
      <c r="D41" s="72">
        <f>IF(COUNT(D39:D40)=0,"",AVERAGE(D39:D40)/10)</f>
        <v/>
      </c>
      <c r="E41" s="72">
        <f>IF(COUNT(E39:E40)=0,"",AVERAGE(E39:E40)/10)</f>
        <v/>
      </c>
      <c r="F41" s="72">
        <f>IF(COUNT(F39:F40)=0,"",AVERAGE(F39:F40)/10)</f>
        <v/>
      </c>
      <c r="G41" s="72">
        <f>IF(COUNT(G39:G40)=0,"",AVERAGE(G39:G40)/10)</f>
        <v/>
      </c>
      <c r="H41" s="72">
        <f>IF(COUNT(H39:H40)=0,"",AVERAGE(H39:H40)/10)</f>
        <v/>
      </c>
      <c r="I41" s="72">
        <f>IF(COUNT(I39:I40)=0,"",AVERAGE(I39:I40)/10)</f>
        <v/>
      </c>
      <c r="J41" s="72">
        <f>IF(COUNT(J39:J40)=0,"",AVERAGE(J39:J40)/10)</f>
        <v/>
      </c>
      <c r="K41" s="72">
        <f>IF(COUNT(K39:K40)=0,"",AVERAGE(K39:K40)/10)</f>
        <v/>
      </c>
      <c r="L41" s="72">
        <f>IF(COUNT(L39:L40)=0,"",AVERAGE(L39:L40)/10)</f>
        <v/>
      </c>
      <c r="M41" s="72">
        <f>IF(COUNT(M39:M40)=0,"",AVERAGE(M39:M40)/10)</f>
        <v/>
      </c>
      <c r="N41" s="72">
        <f>IF(COUNT(N39:N40)=0,"",AVERAGE(N39:N40)/10)</f>
        <v/>
      </c>
      <c r="O41" s="72">
        <f>IF(COUNT(O39:O40)=0,"",AVERAGE(O39:O40)/10)</f>
        <v/>
      </c>
      <c r="P41" s="72">
        <f>IF(COUNT(P39:P40)=0,"",AVERAGE(P39:P40)/10)</f>
        <v/>
      </c>
      <c r="Q41" s="72">
        <f>IF(COUNT(Q39:Q40)=0,"",AVERAGE(Q39:Q40)/10)</f>
        <v/>
      </c>
      <c r="R41" s="72">
        <f>IF(COUNT(R39:R40)=0,"",AVERAGE(R39:R40)/10)</f>
        <v/>
      </c>
      <c r="S41" s="72">
        <f>IF(COUNT(S39:S40)=0,"",AVERAGE(S39:S40)/10)</f>
        <v/>
      </c>
      <c r="T41" s="72">
        <f>IF(COUNT(T39:T40)=0,"",AVERAGE(T39:T40)/10)</f>
        <v/>
      </c>
      <c r="U41" s="72">
        <f>IF(COUNT(U39:U40)=0,"",AVERAGE(U39:U40)/10)</f>
        <v/>
      </c>
      <c r="V41" s="72">
        <f>IF(COUNT(V39:V40)=0,"",AVERAGE(V39:V40)/10)</f>
        <v/>
      </c>
      <c r="W41" s="72">
        <f>IF(COUNT(W39:W40)=0,"",AVERAGE(W39:W40)/10)</f>
        <v/>
      </c>
      <c r="X41" s="72">
        <f>IF(COUNT(X39:X40)=0,"",AVERAGE(X39:X40)/10)</f>
        <v/>
      </c>
      <c r="Y41" s="72">
        <f>IF(COUNT(Y39:Y40)=0,"",AVERAGE(Y39:Y40)/10)</f>
        <v/>
      </c>
      <c r="Z41" s="72">
        <f>IF(COUNT(Z39:Z40)=0,"",AVERAGE(Z39:Z40)/10)</f>
        <v/>
      </c>
      <c r="AA41" s="72">
        <f>IF(COUNT(AA39:AA40)=0,"",AVERAGE(AA39:AA40)/10)</f>
        <v/>
      </c>
      <c r="AB41" s="72">
        <f>IF(COUNT(AB39:AB40)=0,"",AVERAGE(AB39:AB40)/10)</f>
        <v/>
      </c>
      <c r="AC41" s="72">
        <f>IF(COUNT(AC39:AC40)=0,"",AVERAGE(AC39:AC40)/10)</f>
        <v/>
      </c>
      <c r="AD41" s="72">
        <f>IF(COUNT(AD39:AD40)=0,"",AVERAGE(AD39:AD40)/10)</f>
        <v/>
      </c>
      <c r="AE41" s="72">
        <f>IF(COUNT(AE39:AE40)=0,"",AVERAGE(AE39:AE40)/10)</f>
        <v/>
      </c>
      <c r="AF41" s="72">
        <f>IF(COUNT(AF39:AF40)=0,"",AVERAGE(AF39:AF40)/10)</f>
        <v/>
      </c>
      <c r="AG41" s="72">
        <f>IF(COUNT(AG39:AG40)=0,"",AVERAGE(AG39:AG40)/10)</f>
        <v/>
      </c>
      <c r="AH41" s="72">
        <f>IF(COUNT(AH39:AH40)=0,"",AVERAGE(AH39:AH40)/10)</f>
        <v/>
      </c>
      <c r="AI41" s="1" t="n"/>
      <c r="AJ41" s="1" t="n"/>
      <c r="AK41" s="81" t="inlineStr">
        <is>
          <t>Semaine 3</t>
        </is>
      </c>
      <c r="AL41" s="82">
        <f>IF(AM41="","",REPT("█",ROUND(MAX(0,MIN(1,AM41))*15,0)))</f>
        <v/>
      </c>
      <c r="AM41" s="70">
        <f>IF(COUNT(R39:X39)=0,"",AVERAGE(R39:X39)/10)</f>
        <v/>
      </c>
      <c r="AN41" s="1" t="n"/>
      <c r="AO41" s="1" t="n"/>
      <c r="AP41" s="1" t="n"/>
      <c r="AQ41" s="1" t="n"/>
      <c r="AR41" s="1" t="n"/>
      <c r="AS41" s="1" t="n"/>
      <c r="AT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81" t="inlineStr">
        <is>
          <t>Semaine 4</t>
        </is>
      </c>
      <c r="AL42" s="82">
        <f>IF(AM42="","",REPT("█",ROUND(MAX(0,MIN(1,AM42))*15,0)))</f>
        <v/>
      </c>
      <c r="AM42" s="70">
        <f>IF(COUNT(Y39:AE39)=0,"",AVERAGE(Y39:AE39)/10)</f>
        <v/>
      </c>
      <c r="AN42" s="1" t="n"/>
      <c r="AO42" s="1" t="n"/>
      <c r="AP42" s="1" t="n"/>
      <c r="AQ42" s="1" t="n"/>
      <c r="AR42" s="1" t="n"/>
      <c r="AS42" s="1" t="n"/>
      <c r="AT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81" t="inlineStr">
        <is>
          <t>Semaine 5</t>
        </is>
      </c>
      <c r="AL43" s="82">
        <f>IF(AM43="","",REPT("█",ROUND(MAX(0,MIN(1,AM43))*15,0)))</f>
        <v/>
      </c>
      <c r="AM43" s="70">
        <f>IF(COUNT(AF39:AH39)=0,"",AVERAGE(AF39:AH39)/10)</f>
        <v/>
      </c>
      <c r="AN43" s="1" t="n"/>
      <c r="AO43" s="1" t="n"/>
      <c r="AP43" s="1" t="n"/>
      <c r="AQ43" s="1" t="n"/>
      <c r="AR43" s="1" t="n"/>
      <c r="AS43" s="1" t="n"/>
      <c r="AT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83" t="inlineStr">
        <is>
          <t>Motivation</t>
        </is>
      </c>
      <c r="AL44" s="79" t="n"/>
      <c r="AM44" s="79" t="n"/>
      <c r="AN44" s="1" t="n"/>
      <c r="AO44" s="1" t="n"/>
      <c r="AP44" s="1" t="n"/>
      <c r="AQ44" s="1" t="n"/>
      <c r="AR44" s="1" t="n"/>
      <c r="AS44" s="1" t="n"/>
      <c r="AT44" s="1" t="n"/>
    </row>
    <row r="45" ht="1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81" t="inlineStr">
        <is>
          <t>Semaine 1</t>
        </is>
      </c>
      <c r="AL45" s="84">
        <f>IF(AM45="","",REPT("█",ROUND(MAX(0,MIN(1,AM45))*15,0)))</f>
        <v/>
      </c>
      <c r="AM45" s="70">
        <f>IF(COUNT(D40:J40)=0,"",AVERAGE(D40:J40)/10)</f>
        <v/>
      </c>
      <c r="AN45" s="1" t="n"/>
      <c r="AO45" s="1" t="n"/>
      <c r="AP45" s="1" t="n"/>
      <c r="AQ45" s="1" t="n"/>
      <c r="AR45" s="1" t="n"/>
      <c r="AS45" s="1" t="n"/>
      <c r="AT45" s="1" t="n"/>
    </row>
    <row r="46" ht="1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81" t="inlineStr">
        <is>
          <t>Semaine 2</t>
        </is>
      </c>
      <c r="AL46" s="84">
        <f>IF(AM46="","",REPT("█",ROUND(MAX(0,MIN(1,AM46))*15,0)))</f>
        <v/>
      </c>
      <c r="AM46" s="70">
        <f>IF(COUNT(K40:Q40)=0,"",AVERAGE(K40:Q40)/10)</f>
        <v/>
      </c>
      <c r="AN46" s="1" t="n"/>
      <c r="AO46" s="1" t="n"/>
      <c r="AP46" s="1" t="n"/>
      <c r="AQ46" s="1" t="n"/>
      <c r="AR46" s="1" t="n"/>
      <c r="AS46" s="1" t="n"/>
      <c r="AT46" s="1" t="n"/>
    </row>
    <row r="47" ht="1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81" t="inlineStr">
        <is>
          <t>Semaine 3</t>
        </is>
      </c>
      <c r="AL47" s="84">
        <f>IF(AM47="","",REPT("█",ROUND(MAX(0,MIN(1,AM47))*15,0)))</f>
        <v/>
      </c>
      <c r="AM47" s="70">
        <f>IF(COUNT(R40:X40)=0,"",AVERAGE(R40:X40)/10)</f>
        <v/>
      </c>
      <c r="AN47" s="1" t="n"/>
      <c r="AO47" s="1" t="n"/>
      <c r="AP47" s="1" t="n"/>
      <c r="AQ47" s="1" t="n"/>
      <c r="AR47" s="1" t="n"/>
      <c r="AS47" s="1" t="n"/>
      <c r="AT47" s="1" t="n"/>
    </row>
    <row r="48" ht="1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81" t="inlineStr">
        <is>
          <t>Semaine 4</t>
        </is>
      </c>
      <c r="AL48" s="84">
        <f>IF(AM48="","",REPT("█",ROUND(MAX(0,MIN(1,AM48))*15,0)))</f>
        <v/>
      </c>
      <c r="AM48" s="70">
        <f>IF(COUNT(Y40:AE40)=0,"",AVERAGE(Y40:AE40)/10)</f>
        <v/>
      </c>
      <c r="AN48" s="1" t="n"/>
      <c r="AO48" s="1" t="n"/>
      <c r="AP48" s="1" t="n"/>
      <c r="AQ48" s="1" t="n"/>
      <c r="AR48" s="1" t="n"/>
      <c r="AS48" s="1" t="n"/>
      <c r="AT48" s="1" t="n"/>
    </row>
    <row r="49" ht="1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81" t="inlineStr">
        <is>
          <t>Semaine 5</t>
        </is>
      </c>
      <c r="AL49" s="84">
        <f>IF(AM49="","",REPT("█",ROUND(MAX(0,MIN(1,AM49))*15,0)))</f>
        <v/>
      </c>
      <c r="AM49" s="70">
        <f>IF(COUNT(AF40:AH40)=0,"",AVERAGE(AF40:AH40)/10)</f>
        <v/>
      </c>
      <c r="AN49" s="1" t="n"/>
      <c r="AO49" s="1" t="n"/>
      <c r="AP49" s="1" t="n"/>
      <c r="AQ49" s="1" t="n"/>
      <c r="AR49" s="1" t="n"/>
      <c r="AS49" s="1" t="n"/>
      <c r="AT49" s="1" t="n"/>
    </row>
    <row r="50" ht="1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85" t="inlineStr">
        <is>
          <t>Score mental</t>
        </is>
      </c>
      <c r="AL50" s="79" t="n"/>
      <c r="AM50" s="79" t="n"/>
      <c r="AN50" s="1" t="n"/>
      <c r="AO50" s="1" t="n"/>
      <c r="AP50" s="1" t="n"/>
      <c r="AQ50" s="1" t="n"/>
      <c r="AR50" s="1" t="n"/>
      <c r="AS50" s="1" t="n"/>
      <c r="AT50" s="1" t="n"/>
    </row>
    <row r="51" ht="1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81" t="inlineStr">
        <is>
          <t>Semaine 1</t>
        </is>
      </c>
      <c r="AL51" s="74">
        <f>IF(AM51="","",REPT("█",ROUND(MAX(0,MIN(1,AM51))*15,0)))</f>
        <v/>
      </c>
      <c r="AM51" s="70">
        <f>IF(COUNT(D41:J41)=0,"",AVERAGE(D41:J41))</f>
        <v/>
      </c>
      <c r="AN51" s="1" t="n"/>
      <c r="AO51" s="1" t="n"/>
      <c r="AP51" s="1" t="n"/>
      <c r="AQ51" s="1" t="n"/>
      <c r="AR51" s="1" t="n"/>
      <c r="AS51" s="1" t="n"/>
      <c r="AT51" s="1" t="n"/>
    </row>
    <row r="52" ht="1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81" t="inlineStr">
        <is>
          <t>Semaine 2</t>
        </is>
      </c>
      <c r="AL52" s="74">
        <f>IF(AM52="","",REPT("█",ROUND(MAX(0,MIN(1,AM52))*15,0)))</f>
        <v/>
      </c>
      <c r="AM52" s="70">
        <f>IF(COUNT(K41:Q41)=0,"",AVERAGE(K41:Q41))</f>
        <v/>
      </c>
      <c r="AN52" s="1" t="n"/>
      <c r="AO52" s="1" t="n"/>
      <c r="AP52" s="1" t="n"/>
      <c r="AQ52" s="1" t="n"/>
      <c r="AR52" s="1" t="n"/>
      <c r="AS52" s="1" t="n"/>
      <c r="AT52" s="1" t="n"/>
    </row>
    <row r="53" ht="1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81" t="inlineStr">
        <is>
          <t>Semaine 3</t>
        </is>
      </c>
      <c r="AL53" s="74">
        <f>IF(AM53="","",REPT("█",ROUND(MAX(0,MIN(1,AM53))*15,0)))</f>
        <v/>
      </c>
      <c r="AM53" s="70">
        <f>IF(COUNT(R41:X41)=0,"",AVERAGE(R41:X41))</f>
        <v/>
      </c>
      <c r="AN53" s="1" t="n"/>
      <c r="AO53" s="1" t="n"/>
      <c r="AP53" s="1" t="n"/>
      <c r="AQ53" s="1" t="n"/>
      <c r="AR53" s="1" t="n"/>
      <c r="AS53" s="1" t="n"/>
      <c r="AT53" s="1" t="n"/>
    </row>
    <row r="54" ht="1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81" t="inlineStr">
        <is>
          <t>Semaine 4</t>
        </is>
      </c>
      <c r="AL54" s="74">
        <f>IF(AM54="","",REPT("█",ROUND(MAX(0,MIN(1,AM54))*15,0)))</f>
        <v/>
      </c>
      <c r="AM54" s="70">
        <f>IF(COUNT(Y41:AE41)=0,"",AVERAGE(Y41:AE41))</f>
        <v/>
      </c>
      <c r="AN54" s="1" t="n"/>
      <c r="AO54" s="1" t="n"/>
      <c r="AP54" s="1" t="n"/>
      <c r="AQ54" s="1" t="n"/>
      <c r="AR54" s="1" t="n"/>
      <c r="AS54" s="1" t="n"/>
      <c r="AT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81" t="inlineStr">
        <is>
          <t>Semaine 5</t>
        </is>
      </c>
      <c r="AL55" s="74">
        <f>IF(AM55="","",REPT("█",ROUND(MAX(0,MIN(1,AM55))*15,0)))</f>
        <v/>
      </c>
      <c r="AM55" s="70">
        <f>IF(COUNT(AF41:AH41)=0,"",AVERAGE(AF41:AH41))</f>
        <v/>
      </c>
      <c r="AN55" s="1" t="n"/>
      <c r="AO55" s="1" t="n"/>
      <c r="AP55" s="1" t="n"/>
      <c r="AQ55" s="1" t="n"/>
      <c r="AR55" s="1" t="n"/>
      <c r="AS55" s="1" t="n"/>
      <c r="AT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  <c r="AA58" s="1" t="n"/>
      <c r="AB58" s="1" t="n"/>
      <c r="AC58" s="1" t="n"/>
      <c r="AD58" s="1" t="n"/>
      <c r="AE58" s="1" t="n"/>
      <c r="AF58" s="1" t="n"/>
      <c r="AG58" s="1" t="n"/>
      <c r="AH58" s="1" t="n"/>
      <c r="AI58" s="1" t="n"/>
      <c r="AJ58" s="1" t="n"/>
      <c r="AK58" s="1" t="n"/>
      <c r="AL58" s="1" t="n"/>
      <c r="AM58" s="1" t="n"/>
      <c r="AN58" s="1" t="n"/>
      <c r="AO58" s="1" t="n"/>
      <c r="AP58" s="1" t="n"/>
      <c r="AQ58" s="1" t="n"/>
      <c r="AR58" s="1" t="n"/>
      <c r="AS58" s="1" t="n"/>
      <c r="AT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  <c r="AA59" s="1" t="n"/>
      <c r="AB59" s="1" t="n"/>
      <c r="AC59" s="1" t="n"/>
      <c r="AD59" s="1" t="n"/>
      <c r="AE59" s="1" t="n"/>
      <c r="AF59" s="1" t="n"/>
      <c r="AG59" s="1" t="n"/>
      <c r="AH59" s="1" t="n"/>
      <c r="AI59" s="1" t="n"/>
      <c r="AJ59" s="1" t="n"/>
      <c r="AK59" s="1" t="n"/>
      <c r="AL59" s="1" t="n"/>
      <c r="AM59" s="1" t="n"/>
      <c r="AN59" s="1" t="n"/>
      <c r="AO59" s="1" t="n"/>
      <c r="AP59" s="1" t="n"/>
      <c r="AQ59" s="1" t="n"/>
      <c r="AR59" s="1" t="n"/>
      <c r="AS59" s="1" t="n"/>
      <c r="AT59" s="1" t="n"/>
    </row>
    <row r="60">
      <c r="A60" s="1" t="n"/>
      <c r="B60" s="1" t="n"/>
      <c r="C60" s="1" t="n"/>
      <c r="D60" s="34">
        <f>IF(D19="",0,D19)</f>
        <v/>
      </c>
      <c r="E60" s="34">
        <f>IF(E19="",D60,E19)</f>
        <v/>
      </c>
      <c r="F60" s="34">
        <f>IF(F19="",E60,F19)</f>
        <v/>
      </c>
      <c r="G60" s="34">
        <f>IF(G19="",F60,G19)</f>
        <v/>
      </c>
      <c r="H60" s="34">
        <f>IF(H19="",G60,H19)</f>
        <v/>
      </c>
      <c r="I60" s="34">
        <f>IF(I19="",H60,I19)</f>
        <v/>
      </c>
      <c r="J60" s="34">
        <f>IF(J19="",I60,J19)</f>
        <v/>
      </c>
      <c r="K60" s="34">
        <f>IF(K19="",J60,K19)</f>
        <v/>
      </c>
      <c r="L60" s="34">
        <f>IF(L19="",K60,L19)</f>
        <v/>
      </c>
      <c r="M60" s="34">
        <f>IF(M19="",L60,M19)</f>
        <v/>
      </c>
      <c r="N60" s="34">
        <f>IF(N19="",M60,N19)</f>
        <v/>
      </c>
      <c r="O60" s="34">
        <f>IF(O19="",N60,O19)</f>
        <v/>
      </c>
      <c r="P60" s="34">
        <f>IF(P19="",O60,P19)</f>
        <v/>
      </c>
      <c r="Q60" s="34">
        <f>IF(Q19="",P60,Q19)</f>
        <v/>
      </c>
      <c r="R60" s="34">
        <f>IF(R19="",Q60,R19)</f>
        <v/>
      </c>
      <c r="S60" s="34">
        <f>IF(S19="",R60,S19)</f>
        <v/>
      </c>
      <c r="T60" s="34">
        <f>IF(T19="",S60,T19)</f>
        <v/>
      </c>
      <c r="U60" s="34">
        <f>IF(U19="",T60,U19)</f>
        <v/>
      </c>
      <c r="V60" s="34">
        <f>IF(V19="",U60,V19)</f>
        <v/>
      </c>
      <c r="W60" s="34">
        <f>IF(W19="",V60,W19)</f>
        <v/>
      </c>
      <c r="X60" s="34">
        <f>IF(X19="",W60,X19)</f>
        <v/>
      </c>
      <c r="Y60" s="34">
        <f>IF(Y19="",X60,Y19)</f>
        <v/>
      </c>
      <c r="Z60" s="34">
        <f>IF(Z19="",Y60,Z19)</f>
        <v/>
      </c>
      <c r="AA60" s="34">
        <f>IF(AA19="",Z60,AA19)</f>
        <v/>
      </c>
      <c r="AB60" s="34">
        <f>IF(AB19="",AA60,AB19)</f>
        <v/>
      </c>
      <c r="AC60" s="34">
        <f>IF(AC19="",AB60,AC19)</f>
        <v/>
      </c>
      <c r="AD60" s="34">
        <f>IF(AD19="",AC60,AD19)</f>
        <v/>
      </c>
      <c r="AE60" s="34">
        <f>IF(AE19="",AD60,AE19)</f>
        <v/>
      </c>
      <c r="AF60" s="34">
        <f>IF(AF19="",AE60,AF19)</f>
        <v/>
      </c>
      <c r="AG60" s="34">
        <f>IF(AG19="",AF60,AG19)</f>
        <v/>
      </c>
      <c r="AH60" s="34">
        <f>IF(AH19="",AG60,AH19)</f>
        <v/>
      </c>
      <c r="AI60" s="1" t="n"/>
      <c r="AJ60" s="1" t="n"/>
      <c r="AK60" s="1" t="n"/>
      <c r="AL60" s="1" t="n"/>
      <c r="AM60" s="1" t="n"/>
      <c r="AN60" s="1" t="n"/>
      <c r="AO60" s="1" t="n"/>
      <c r="AP60" s="1" t="n"/>
      <c r="AQ60" s="1" t="n"/>
      <c r="AR60" s="1" t="n"/>
      <c r="AS60" s="1" t="n"/>
      <c r="AT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  <c r="AA61" s="1" t="n"/>
      <c r="AB61" s="1" t="n"/>
      <c r="AC61" s="1" t="n"/>
      <c r="AD61" s="1" t="n"/>
      <c r="AE61" s="1" t="n"/>
      <c r="AF61" s="1" t="n"/>
      <c r="AG61" s="1" t="n"/>
      <c r="AH61" s="1" t="n"/>
      <c r="AI61" s="1" t="n"/>
      <c r="AJ61" s="1" t="n"/>
      <c r="AK61" s="1" t="n"/>
      <c r="AL61" s="1" t="n"/>
      <c r="AM61" s="1" t="n"/>
      <c r="AN61" s="1" t="n"/>
      <c r="AO61" s="1" t="n"/>
      <c r="AP61" s="1" t="n"/>
      <c r="AQ61" s="1" t="n"/>
      <c r="AR61" s="1" t="n"/>
      <c r="AS61" s="1" t="n"/>
      <c r="AT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  <c r="AA62" s="1" t="n"/>
      <c r="AB62" s="1" t="n"/>
      <c r="AC62" s="1" t="n"/>
      <c r="AD62" s="1" t="n"/>
      <c r="AE62" s="1" t="n"/>
      <c r="AF62" s="1" t="n"/>
      <c r="AG62" s="1" t="n"/>
      <c r="AH62" s="1" t="n"/>
      <c r="AI62" s="1" t="n"/>
      <c r="AJ62" s="1" t="n"/>
      <c r="AK62" s="1" t="n"/>
      <c r="AL62" s="1" t="n"/>
      <c r="AM62" s="1" t="n"/>
      <c r="AN62" s="1" t="n"/>
      <c r="AO62" s="1" t="n"/>
      <c r="AP62" s="1" t="n"/>
      <c r="AQ62" s="1" t="n"/>
      <c r="AR62" s="1" t="n"/>
      <c r="AS62" s="1" t="n"/>
      <c r="AT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  <c r="AA63" s="1" t="n"/>
      <c r="AB63" s="1" t="n"/>
      <c r="AC63" s="1" t="n"/>
      <c r="AD63" s="1" t="n"/>
      <c r="AE63" s="1" t="n"/>
      <c r="AF63" s="1" t="n"/>
      <c r="AG63" s="1" t="n"/>
      <c r="AH63" s="1" t="n"/>
      <c r="AI63" s="1" t="n"/>
      <c r="AJ63" s="1" t="n"/>
      <c r="AK63" s="1" t="n"/>
      <c r="AL63" s="1" t="n"/>
      <c r="AM63" s="1" t="n"/>
      <c r="AN63" s="1" t="n"/>
      <c r="AO63" s="1" t="n"/>
      <c r="AP63" s="1" t="n"/>
      <c r="AQ63" s="1" t="n"/>
      <c r="AR63" s="1" t="n"/>
      <c r="AS63" s="1" t="n"/>
      <c r="AT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  <c r="AA64" s="1" t="n"/>
      <c r="AB64" s="1" t="n"/>
      <c r="AC64" s="1" t="n"/>
      <c r="AD64" s="1" t="n"/>
      <c r="AE64" s="1" t="n"/>
      <c r="AF64" s="1" t="n"/>
      <c r="AG64" s="1" t="n"/>
      <c r="AH64" s="1" t="n"/>
      <c r="AI64" s="1" t="n"/>
      <c r="AJ64" s="1" t="n"/>
      <c r="AK64" s="1" t="n"/>
      <c r="AL64" s="1" t="n"/>
      <c r="AM64" s="1" t="n"/>
      <c r="AN64" s="1" t="n"/>
      <c r="AO64" s="1" t="n"/>
      <c r="AP64" s="1" t="n"/>
      <c r="AQ64" s="1" t="n"/>
      <c r="AR64" s="1" t="n"/>
      <c r="AS64" s="1" t="n"/>
      <c r="AT64" s="1" t="n"/>
    </row>
  </sheetData>
  <mergeCells count="23">
    <mergeCell ref="Y36:AE36"/>
    <mergeCell ref="AF6:AH6"/>
    <mergeCell ref="AK36:AM37"/>
    <mergeCell ref="K3:P4"/>
    <mergeCell ref="K2:P2"/>
    <mergeCell ref="Q3:AB4"/>
    <mergeCell ref="K6:Q6"/>
    <mergeCell ref="AC3:AH4"/>
    <mergeCell ref="F2:J2"/>
    <mergeCell ref="Q2:AB2"/>
    <mergeCell ref="AC2:AH2"/>
    <mergeCell ref="D36:J36"/>
    <mergeCell ref="K36:Q36"/>
    <mergeCell ref="AL21:AM21"/>
    <mergeCell ref="D6:J6"/>
    <mergeCell ref="AF36:AH36"/>
    <mergeCell ref="R6:X6"/>
    <mergeCell ref="R36:X36"/>
    <mergeCell ref="F3:J4"/>
    <mergeCell ref="AL20:AM20"/>
    <mergeCell ref="AK6:AM7"/>
    <mergeCell ref="AL19:AM19"/>
    <mergeCell ref="Y6:AE6"/>
  </mergeCells>
  <conditionalFormatting sqref="D6:AH8">
    <cfRule type="expression" priority="1" dxfId="0">
      <formula>COLUMN(D6)-3&gt;$AS$1</formula>
    </cfRule>
  </conditionalFormatting>
  <conditionalFormatting sqref="D9:AH18">
    <cfRule type="expression" priority="2" dxfId="1">
      <formula>OR(COLUMN(D9)-3&gt;$AS$1,$C9="")</formula>
    </cfRule>
  </conditionalFormatting>
  <conditionalFormatting sqref="D9:J18">
    <cfRule type="expression" priority="3" dxfId="2">
      <formula>AND(D9&lt;&gt;"",D9&lt;&gt;FALSE)</formula>
    </cfRule>
  </conditionalFormatting>
  <conditionalFormatting sqref="K9:Q18">
    <cfRule type="expression" priority="4" dxfId="3">
      <formula>AND(K9&lt;&gt;"",K9&lt;&gt;FALSE)</formula>
    </cfRule>
  </conditionalFormatting>
  <conditionalFormatting sqref="R9:X18">
    <cfRule type="expression" priority="5" dxfId="4">
      <formula>AND(R9&lt;&gt;"",R9&lt;&gt;FALSE)</formula>
    </cfRule>
  </conditionalFormatting>
  <conditionalFormatting sqref="Y9:AE18">
    <cfRule type="expression" priority="6" dxfId="5">
      <formula>AND(Y9&lt;&gt;"",Y9&lt;&gt;FALSE)</formula>
    </cfRule>
  </conditionalFormatting>
  <conditionalFormatting sqref="AF9:AH18">
    <cfRule type="expression" priority="7" dxfId="6">
      <formula>AND(AF9&lt;&gt;"",AF9&lt;&gt;FALSE)</formula>
    </cfRule>
  </conditionalFormatting>
  <conditionalFormatting sqref="D8:AH8">
    <cfRule type="expression" priority="8" dxfId="10">
      <formula>AND(COLUMN(D8)-3&lt;=$AS$1,$AR$1+COLUMN(D8)-4=TODAY())</formula>
    </cfRule>
  </conditionalFormatting>
  <conditionalFormatting sqref="D19:AH19">
    <cfRule type="expression" priority="9" dxfId="7">
      <formula>AND(ISNUMBER(D19),D19&gt;=0.7)</formula>
    </cfRule>
    <cfRule type="expression" priority="10" dxfId="8">
      <formula>AND(ISNUMBER(D19),D19&gt;=0.4,D19&lt;0.7)</formula>
    </cfRule>
    <cfRule type="expression" priority="11" dxfId="9">
      <formula>AND(ISNUMBER(D19),D19&lt;0.4)</formula>
    </cfRule>
  </conditionalFormatting>
  <conditionalFormatting sqref="D36:AH38">
    <cfRule type="expression" priority="12" dxfId="0">
      <formula>COLUMN(D36)-3&gt;$AS$1</formula>
    </cfRule>
  </conditionalFormatting>
  <conditionalFormatting sqref="D39:AH40">
    <cfRule type="expression" priority="13" dxfId="0">
      <formula>COLUMN(D39)-3&gt;$AS$1</formula>
    </cfRule>
  </conditionalFormatting>
  <conditionalFormatting sqref="D41:AH41">
    <cfRule type="expression" priority="14" dxfId="7">
      <formula>AND(ISNUMBER(D41),D41&gt;=0.7)</formula>
    </cfRule>
    <cfRule type="expression" priority="15" dxfId="8">
      <formula>AND(ISNUMBER(D41),D41&gt;=0.4,D41&lt;0.7)</formula>
    </cfRule>
    <cfRule type="expression" priority="16" dxfId="9">
      <formula>AND(ISNUMBER(D41),D41&lt;0.4)</formula>
    </cfRule>
  </conditionalFormatting>
  <conditionalFormatting sqref="AL9:AM18">
    <cfRule type="expression" priority="17" dxfId="7">
      <formula>AND(ISNUMBER($AM9),$AM9&gt;=0.7)</formula>
    </cfRule>
    <cfRule type="expression" priority="18" dxfId="8">
      <formula>AND(ISNUMBER($AM9),$AM9&gt;=0.4,$AM9&lt;0.7)</formula>
    </cfRule>
    <cfRule type="expression" priority="19" dxfId="9">
      <formula>AND(ISNUMBER($AM9),$AM9&lt;0.4)</formula>
    </cfRule>
  </conditionalFormatting>
  <conditionalFormatting sqref="AL51:AM55">
    <cfRule type="expression" priority="20" dxfId="7">
      <formula>AND(ISNUMBER($AM51),$AM51&gt;=0.7)</formula>
    </cfRule>
    <cfRule type="expression" priority="21" dxfId="8">
      <formula>AND(ISNUMBER($AM51),$AM51&gt;=0.4,$AM51&lt;0.7)</formula>
    </cfRule>
    <cfRule type="expression" priority="22" dxfId="9">
      <formula>AND(ISNUMBER($AM51),$AM51&lt;0.4)</formula>
    </cfRule>
  </conditionalFormatting>
  <dataValidations count="1">
    <dataValidation sqref="D39:AH40" showDropDown="0" showInputMessage="0" showErrorMessage="1" allowBlank="1" error="Une note de 1 à 10." type="whole" operator="between">
      <formula1>1</formula1>
      <formula2>10</formula2>
    </dataValidation>
  </dataValidations>
  <hyperlinks>
    <hyperlink ref="B3" location="'Janvier'!A1" display="◄"/>
    <hyperlink ref="D3" location="'Mars'!A1" display="►"/>
  </hyperlink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tabColor rgb="004CC3C1"/>
    <outlinePr summaryBelow="1" summaryRight="1"/>
    <pageSetUpPr fitToPage="1"/>
  </sheetPr>
  <dimension ref="A1:AT64"/>
  <sheetViews>
    <sheetView showGridLines="0" tabSelected="0" zoomScale="90" workbookViewId="0">
      <pane xSplit="3" topLeftCell="D1" activePane="topRight" state="frozen"/>
      <selection pane="topRight" activeCell="A1" sqref="A1"/>
    </sheetView>
  </sheetViews>
  <sheetFormatPr baseColWidth="8" defaultRowHeight="15"/>
  <cols>
    <col width="2" customWidth="1" min="1" max="1"/>
    <col width="3" customWidth="1" min="2" max="2"/>
    <col width="26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4.5" customWidth="1" min="34" max="34"/>
    <col width="2" customWidth="1" min="35" max="35"/>
    <col width="2" customWidth="1" min="36" max="36"/>
    <col width="26" customWidth="1" min="37" max="37"/>
    <col width="18" customWidth="1" min="38" max="38"/>
    <col width="10" customWidth="1" min="39" max="39"/>
    <col width="2" customWidth="1" min="40" max="40"/>
    <col width="6" customWidth="1" min="44" max="44"/>
    <col width="6" customWidth="1" min="45" max="45"/>
    <col width="6" customWidth="1" min="46" max="46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33">
        <f>DATE('Démarrer'!$C$6,3,1)</f>
        <v/>
      </c>
      <c r="AS1" s="34">
        <f>DAY(EOMONTH(AR1,0))</f>
        <v/>
      </c>
      <c r="AT1" s="34">
        <f>MAX(0,MIN(AS1,TODAY()-AR1+1))</f>
        <v/>
      </c>
    </row>
    <row r="2" ht="22" customHeight="1">
      <c r="A2" s="1" t="n"/>
      <c r="B2" s="1" t="n"/>
      <c r="C2" s="13">
        <f>'Démarrer'!$C$6</f>
        <v/>
      </c>
      <c r="D2" s="1" t="n"/>
      <c r="E2" s="1" t="n"/>
      <c r="F2" s="35" t="inlineStr">
        <is>
          <t>Habitudes</t>
        </is>
      </c>
      <c r="K2" s="35" t="inlineStr">
        <is>
          <t>Cases cochées</t>
        </is>
      </c>
      <c r="Q2" s="35" t="inlineStr">
        <is>
          <t>Progression</t>
        </is>
      </c>
      <c r="AC2" s="35" t="inlineStr">
        <is>
          <t>Progression en %</t>
        </is>
      </c>
      <c r="AI2" s="1" t="n"/>
      <c r="AJ2" s="1" t="n"/>
      <c r="AK2" s="1" t="n"/>
      <c r="AL2" s="1" t="n"/>
      <c r="AM2" s="1" t="n"/>
      <c r="AN2" s="1" t="n"/>
      <c r="AO2" s="1" t="n"/>
      <c r="AP2" s="1" t="n"/>
      <c r="AQ2" s="1" t="n"/>
      <c r="AR2" s="34">
        <f>COUNTA('Démarrer'!$C$9:$C$18)</f>
        <v/>
      </c>
      <c r="AS2" s="1" t="n"/>
      <c r="AT2" s="1" t="n"/>
    </row>
    <row r="3" ht="34" customHeight="1">
      <c r="A3" s="1" t="n"/>
      <c r="B3" s="36" t="inlineStr">
        <is>
          <t>◄</t>
        </is>
      </c>
      <c r="C3" s="37" t="inlineStr">
        <is>
          <t>Mars</t>
        </is>
      </c>
      <c r="D3" s="36" t="inlineStr">
        <is>
          <t>►</t>
        </is>
      </c>
      <c r="E3" s="1" t="n"/>
      <c r="F3" s="38">
        <f>$AR$2</f>
        <v/>
      </c>
      <c r="K3" s="38">
        <f>SUM(AS9:AS18)</f>
        <v/>
      </c>
      <c r="Q3" s="39">
        <f>REPT("█",ROUND(MAX(0,MIN(1,AC3))*28,0))&amp;REPT("░",28-ROUND(MAX(0,MIN(1,AC3))*28,0))</f>
        <v/>
      </c>
      <c r="AC3" s="40">
        <f>IF(OR($AT$1=0,$AR$2=0),0,MIN(1,K3/($AR$2*$AT$1)))</f>
        <v/>
      </c>
      <c r="AI3" s="1" t="n"/>
      <c r="AJ3" s="1" t="n"/>
      <c r="AK3" s="1" t="n"/>
      <c r="AL3" s="1" t="n"/>
      <c r="AM3" s="1" t="n"/>
      <c r="AN3" s="1" t="n"/>
      <c r="AO3" s="1" t="n"/>
      <c r="AP3" s="1" t="n"/>
      <c r="AQ3" s="1" t="n"/>
      <c r="AR3" s="1" t="n"/>
      <c r="AS3" s="34">
        <f>IF(COUNT(D39:AH39)=0,"",AVERAGE(D39:AH39))</f>
        <v/>
      </c>
      <c r="AT3" s="34">
        <f>IF(COUNT(D40:AH40)=0,"",AVERAGE(D40:AH40))</f>
        <v/>
      </c>
    </row>
    <row r="4" ht="22" customHeight="1">
      <c r="A4" s="1" t="n"/>
      <c r="B4" s="1" t="n"/>
      <c r="C4" s="117" t="inlineStr">
        <is>
          <t>- Suivi d'habitudes -</t>
        </is>
      </c>
      <c r="D4" s="1" t="n"/>
      <c r="E4" s="1" t="n"/>
      <c r="AI4" s="1" t="n"/>
      <c r="AJ4" s="1" t="n"/>
      <c r="AK4" s="1" t="n"/>
      <c r="AL4" s="1" t="n"/>
      <c r="AM4" s="1" t="n"/>
      <c r="AN4" s="1" t="n"/>
      <c r="AO4" s="1" t="n"/>
      <c r="AP4" s="1" t="n"/>
      <c r="AQ4" s="1" t="n"/>
      <c r="AR4" s="1" t="n"/>
      <c r="AS4" s="1" t="n"/>
      <c r="AT4" s="1" t="n"/>
    </row>
    <row r="5" ht="10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" t="n"/>
      <c r="AB5" s="1" t="n"/>
      <c r="AC5" s="1" t="n"/>
      <c r="AD5" s="1" t="n"/>
      <c r="AE5" s="1" t="n"/>
      <c r="AF5" s="1" t="n"/>
      <c r="AG5" s="1" t="n"/>
      <c r="AH5" s="1" t="n"/>
      <c r="AI5" s="1" t="n"/>
      <c r="AJ5" s="1" t="n"/>
      <c r="AK5" s="1" t="n"/>
      <c r="AL5" s="1" t="n"/>
      <c r="AM5" s="1" t="n"/>
      <c r="AN5" s="1" t="n"/>
      <c r="AO5" s="1" t="n"/>
      <c r="AP5" s="1" t="n"/>
      <c r="AQ5" s="1" t="n"/>
      <c r="AR5" s="1" t="n"/>
      <c r="AS5" s="1" t="n"/>
      <c r="AT5" s="1" t="n"/>
    </row>
    <row r="6" ht="18" customHeight="1">
      <c r="A6" s="1" t="n"/>
      <c r="B6" s="1" t="n"/>
      <c r="C6" s="42" t="inlineStr">
        <is>
          <t>Mes habitudes</t>
        </is>
      </c>
      <c r="D6" s="43" t="inlineStr">
        <is>
          <t>Semaine 1</t>
        </is>
      </c>
      <c r="E6" s="44" t="n"/>
      <c r="F6" s="44" t="n"/>
      <c r="G6" s="44" t="n"/>
      <c r="H6" s="44" t="n"/>
      <c r="I6" s="44" t="n"/>
      <c r="J6" s="44" t="n"/>
      <c r="K6" s="45" t="inlineStr">
        <is>
          <t>Semaine 2</t>
        </is>
      </c>
      <c r="L6" s="46" t="n"/>
      <c r="M6" s="46" t="n"/>
      <c r="N6" s="46" t="n"/>
      <c r="O6" s="46" t="n"/>
      <c r="P6" s="46" t="n"/>
      <c r="Q6" s="46" t="n"/>
      <c r="R6" s="47" t="inlineStr">
        <is>
          <t>Semaine 3</t>
        </is>
      </c>
      <c r="S6" s="48" t="n"/>
      <c r="T6" s="48" t="n"/>
      <c r="U6" s="48" t="n"/>
      <c r="V6" s="48" t="n"/>
      <c r="W6" s="48" t="n"/>
      <c r="X6" s="48" t="n"/>
      <c r="Y6" s="49" t="inlineStr">
        <is>
          <t>Semaine 4</t>
        </is>
      </c>
      <c r="Z6" s="50" t="n"/>
      <c r="AA6" s="50" t="n"/>
      <c r="AB6" s="50" t="n"/>
      <c r="AC6" s="50" t="n"/>
      <c r="AD6" s="50" t="n"/>
      <c r="AE6" s="50" t="n"/>
      <c r="AF6" s="51" t="inlineStr">
        <is>
          <t>Semaine 5</t>
        </is>
      </c>
      <c r="AG6" s="52" t="n"/>
      <c r="AH6" s="52" t="n"/>
      <c r="AI6" s="1" t="n"/>
      <c r="AJ6" s="1" t="n"/>
      <c r="AK6" s="53" t="inlineStr">
        <is>
          <t>Analyse</t>
        </is>
      </c>
      <c r="AN6" s="1" t="n"/>
      <c r="AO6" s="1" t="n"/>
      <c r="AP6" s="1" t="n"/>
      <c r="AQ6" s="1" t="n"/>
      <c r="AR6" s="1" t="n"/>
      <c r="AS6" s="1" t="n"/>
      <c r="AT6" s="1" t="n"/>
    </row>
    <row r="7" ht="12" customHeight="1">
      <c r="A7" s="1" t="n"/>
      <c r="B7" s="1" t="n"/>
      <c r="C7" s="1" t="n"/>
      <c r="D7" s="54">
        <f>IF(1&gt;$AS$1,"",MID("DiLuMaMeJeVeSa",2*WEEKDAY($AR$1+0)-1,2))</f>
        <v/>
      </c>
      <c r="E7" s="54">
        <f>IF(2&gt;$AS$1,"",MID("DiLuMaMeJeVeSa",2*WEEKDAY($AR$1+1)-1,2))</f>
        <v/>
      </c>
      <c r="F7" s="54">
        <f>IF(3&gt;$AS$1,"",MID("DiLuMaMeJeVeSa",2*WEEKDAY($AR$1+2)-1,2))</f>
        <v/>
      </c>
      <c r="G7" s="54">
        <f>IF(4&gt;$AS$1,"",MID("DiLuMaMeJeVeSa",2*WEEKDAY($AR$1+3)-1,2))</f>
        <v/>
      </c>
      <c r="H7" s="54">
        <f>IF(5&gt;$AS$1,"",MID("DiLuMaMeJeVeSa",2*WEEKDAY($AR$1+4)-1,2))</f>
        <v/>
      </c>
      <c r="I7" s="54">
        <f>IF(6&gt;$AS$1,"",MID("DiLuMaMeJeVeSa",2*WEEKDAY($AR$1+5)-1,2))</f>
        <v/>
      </c>
      <c r="J7" s="54">
        <f>IF(7&gt;$AS$1,"",MID("DiLuMaMeJeVeSa",2*WEEKDAY($AR$1+6)-1,2))</f>
        <v/>
      </c>
      <c r="K7" s="55">
        <f>IF(8&gt;$AS$1,"",MID("DiLuMaMeJeVeSa",2*WEEKDAY($AR$1+7)-1,2))</f>
        <v/>
      </c>
      <c r="L7" s="55">
        <f>IF(9&gt;$AS$1,"",MID("DiLuMaMeJeVeSa",2*WEEKDAY($AR$1+8)-1,2))</f>
        <v/>
      </c>
      <c r="M7" s="55">
        <f>IF(10&gt;$AS$1,"",MID("DiLuMaMeJeVeSa",2*WEEKDAY($AR$1+9)-1,2))</f>
        <v/>
      </c>
      <c r="N7" s="55">
        <f>IF(11&gt;$AS$1,"",MID("DiLuMaMeJeVeSa",2*WEEKDAY($AR$1+10)-1,2))</f>
        <v/>
      </c>
      <c r="O7" s="55">
        <f>IF(12&gt;$AS$1,"",MID("DiLuMaMeJeVeSa",2*WEEKDAY($AR$1+11)-1,2))</f>
        <v/>
      </c>
      <c r="P7" s="55">
        <f>IF(13&gt;$AS$1,"",MID("DiLuMaMeJeVeSa",2*WEEKDAY($AR$1+12)-1,2))</f>
        <v/>
      </c>
      <c r="Q7" s="55">
        <f>IF(14&gt;$AS$1,"",MID("DiLuMaMeJeVeSa",2*WEEKDAY($AR$1+13)-1,2))</f>
        <v/>
      </c>
      <c r="R7" s="56">
        <f>IF(15&gt;$AS$1,"",MID("DiLuMaMeJeVeSa",2*WEEKDAY($AR$1+14)-1,2))</f>
        <v/>
      </c>
      <c r="S7" s="56">
        <f>IF(16&gt;$AS$1,"",MID("DiLuMaMeJeVeSa",2*WEEKDAY($AR$1+15)-1,2))</f>
        <v/>
      </c>
      <c r="T7" s="56">
        <f>IF(17&gt;$AS$1,"",MID("DiLuMaMeJeVeSa",2*WEEKDAY($AR$1+16)-1,2))</f>
        <v/>
      </c>
      <c r="U7" s="56">
        <f>IF(18&gt;$AS$1,"",MID("DiLuMaMeJeVeSa",2*WEEKDAY($AR$1+17)-1,2))</f>
        <v/>
      </c>
      <c r="V7" s="56">
        <f>IF(19&gt;$AS$1,"",MID("DiLuMaMeJeVeSa",2*WEEKDAY($AR$1+18)-1,2))</f>
        <v/>
      </c>
      <c r="W7" s="56">
        <f>IF(20&gt;$AS$1,"",MID("DiLuMaMeJeVeSa",2*WEEKDAY($AR$1+19)-1,2))</f>
        <v/>
      </c>
      <c r="X7" s="56">
        <f>IF(21&gt;$AS$1,"",MID("DiLuMaMeJeVeSa",2*WEEKDAY($AR$1+20)-1,2))</f>
        <v/>
      </c>
      <c r="Y7" s="57">
        <f>IF(22&gt;$AS$1,"",MID("DiLuMaMeJeVeSa",2*WEEKDAY($AR$1+21)-1,2))</f>
        <v/>
      </c>
      <c r="Z7" s="57">
        <f>IF(23&gt;$AS$1,"",MID("DiLuMaMeJeVeSa",2*WEEKDAY($AR$1+22)-1,2))</f>
        <v/>
      </c>
      <c r="AA7" s="57">
        <f>IF(24&gt;$AS$1,"",MID("DiLuMaMeJeVeSa",2*WEEKDAY($AR$1+23)-1,2))</f>
        <v/>
      </c>
      <c r="AB7" s="57">
        <f>IF(25&gt;$AS$1,"",MID("DiLuMaMeJeVeSa",2*WEEKDAY($AR$1+24)-1,2))</f>
        <v/>
      </c>
      <c r="AC7" s="57">
        <f>IF(26&gt;$AS$1,"",MID("DiLuMaMeJeVeSa",2*WEEKDAY($AR$1+25)-1,2))</f>
        <v/>
      </c>
      <c r="AD7" s="57">
        <f>IF(27&gt;$AS$1,"",MID("DiLuMaMeJeVeSa",2*WEEKDAY($AR$1+26)-1,2))</f>
        <v/>
      </c>
      <c r="AE7" s="57">
        <f>IF(28&gt;$AS$1,"",MID("DiLuMaMeJeVeSa",2*WEEKDAY($AR$1+27)-1,2))</f>
        <v/>
      </c>
      <c r="AF7" s="58">
        <f>IF(29&gt;$AS$1,"",MID("DiLuMaMeJeVeSa",2*WEEKDAY($AR$1+28)-1,2))</f>
        <v/>
      </c>
      <c r="AG7" s="58">
        <f>IF(30&gt;$AS$1,"",MID("DiLuMaMeJeVeSa",2*WEEKDAY($AR$1+29)-1,2))</f>
        <v/>
      </c>
      <c r="AH7" s="58">
        <f>IF(31&gt;$AS$1,"",MID("DiLuMaMeJeVeSa",2*WEEKDAY($AR$1+30)-1,2))</f>
        <v/>
      </c>
      <c r="AI7" s="1" t="n"/>
      <c r="AJ7" s="1" t="n"/>
      <c r="AN7" s="1" t="n"/>
      <c r="AO7" s="1" t="n"/>
      <c r="AP7" s="1" t="n"/>
      <c r="AQ7" s="1" t="n"/>
      <c r="AR7" s="1" t="n"/>
      <c r="AS7" s="1" t="n"/>
      <c r="AT7" s="1" t="n"/>
    </row>
    <row r="8" ht="14" customHeight="1">
      <c r="A8" s="1" t="n"/>
      <c r="B8" s="1" t="n"/>
      <c r="C8" s="1" t="n"/>
      <c r="D8" s="59">
        <f>IF(1&gt;$AS$1,"",1)</f>
        <v/>
      </c>
      <c r="E8" s="59">
        <f>IF(2&gt;$AS$1,"",2)</f>
        <v/>
      </c>
      <c r="F8" s="59">
        <f>IF(3&gt;$AS$1,"",3)</f>
        <v/>
      </c>
      <c r="G8" s="59">
        <f>IF(4&gt;$AS$1,"",4)</f>
        <v/>
      </c>
      <c r="H8" s="59">
        <f>IF(5&gt;$AS$1,"",5)</f>
        <v/>
      </c>
      <c r="I8" s="59">
        <f>IF(6&gt;$AS$1,"",6)</f>
        <v/>
      </c>
      <c r="J8" s="59">
        <f>IF(7&gt;$AS$1,"",7)</f>
        <v/>
      </c>
      <c r="K8" s="60">
        <f>IF(8&gt;$AS$1,"",8)</f>
        <v/>
      </c>
      <c r="L8" s="60">
        <f>IF(9&gt;$AS$1,"",9)</f>
        <v/>
      </c>
      <c r="M8" s="60">
        <f>IF(10&gt;$AS$1,"",10)</f>
        <v/>
      </c>
      <c r="N8" s="60">
        <f>IF(11&gt;$AS$1,"",11)</f>
        <v/>
      </c>
      <c r="O8" s="60">
        <f>IF(12&gt;$AS$1,"",12)</f>
        <v/>
      </c>
      <c r="P8" s="60">
        <f>IF(13&gt;$AS$1,"",13)</f>
        <v/>
      </c>
      <c r="Q8" s="60">
        <f>IF(14&gt;$AS$1,"",14)</f>
        <v/>
      </c>
      <c r="R8" s="61">
        <f>IF(15&gt;$AS$1,"",15)</f>
        <v/>
      </c>
      <c r="S8" s="61">
        <f>IF(16&gt;$AS$1,"",16)</f>
        <v/>
      </c>
      <c r="T8" s="61">
        <f>IF(17&gt;$AS$1,"",17)</f>
        <v/>
      </c>
      <c r="U8" s="61">
        <f>IF(18&gt;$AS$1,"",18)</f>
        <v/>
      </c>
      <c r="V8" s="61">
        <f>IF(19&gt;$AS$1,"",19)</f>
        <v/>
      </c>
      <c r="W8" s="61">
        <f>IF(20&gt;$AS$1,"",20)</f>
        <v/>
      </c>
      <c r="X8" s="61">
        <f>IF(21&gt;$AS$1,"",21)</f>
        <v/>
      </c>
      <c r="Y8" s="62">
        <f>IF(22&gt;$AS$1,"",22)</f>
        <v/>
      </c>
      <c r="Z8" s="62">
        <f>IF(23&gt;$AS$1,"",23)</f>
        <v/>
      </c>
      <c r="AA8" s="62">
        <f>IF(24&gt;$AS$1,"",24)</f>
        <v/>
      </c>
      <c r="AB8" s="62">
        <f>IF(25&gt;$AS$1,"",25)</f>
        <v/>
      </c>
      <c r="AC8" s="62">
        <f>IF(26&gt;$AS$1,"",26)</f>
        <v/>
      </c>
      <c r="AD8" s="62">
        <f>IF(27&gt;$AS$1,"",27)</f>
        <v/>
      </c>
      <c r="AE8" s="62">
        <f>IF(28&gt;$AS$1,"",28)</f>
        <v/>
      </c>
      <c r="AF8" s="63">
        <f>IF(29&gt;$AS$1,"",29)</f>
        <v/>
      </c>
      <c r="AG8" s="63">
        <f>IF(30&gt;$AS$1,"",30)</f>
        <v/>
      </c>
      <c r="AH8" s="63">
        <f>IF(31&gt;$AS$1,"",31)</f>
        <v/>
      </c>
      <c r="AI8" s="1" t="n"/>
      <c r="AJ8" s="1" t="n"/>
      <c r="AK8" s="64" t="inlineStr">
        <is>
          <t>Habitude</t>
        </is>
      </c>
      <c r="AL8" s="65" t="inlineStr">
        <is>
          <t>Régularité</t>
        </is>
      </c>
      <c r="AM8" s="65" t="inlineStr">
        <is>
          <t>%</t>
        </is>
      </c>
      <c r="AN8" s="1" t="n"/>
      <c r="AO8" s="1" t="n"/>
      <c r="AP8" s="1" t="n"/>
      <c r="AQ8" s="1" t="n"/>
      <c r="AR8" s="1" t="n"/>
      <c r="AS8" s="1" t="n"/>
      <c r="AT8" s="1" t="n"/>
    </row>
    <row r="9" ht="22" customHeight="1">
      <c r="A9" s="1" t="n"/>
      <c r="B9" s="1" t="n"/>
      <c r="C9" s="66">
        <f>IF('Démarrer'!C9="","",'Démarrer'!C9)</f>
        <v/>
      </c>
      <c r="D9" s="67" t="n"/>
      <c r="E9" s="67" t="n"/>
      <c r="F9" s="67" t="n"/>
      <c r="G9" s="67" t="n"/>
      <c r="H9" s="67" t="n"/>
      <c r="I9" s="67" t="n"/>
      <c r="J9" s="67" t="n"/>
      <c r="K9" s="67" t="n"/>
      <c r="L9" s="67" t="n"/>
      <c r="M9" s="67" t="n"/>
      <c r="N9" s="67" t="n"/>
      <c r="O9" s="67" t="n"/>
      <c r="P9" s="67" t="n"/>
      <c r="Q9" s="67" t="n"/>
      <c r="R9" s="67" t="n"/>
      <c r="S9" s="67" t="n"/>
      <c r="T9" s="67" t="n"/>
      <c r="U9" s="67" t="n"/>
      <c r="V9" s="67" t="n"/>
      <c r="W9" s="67" t="n"/>
      <c r="X9" s="67" t="n"/>
      <c r="Y9" s="67" t="n"/>
      <c r="Z9" s="67" t="n"/>
      <c r="AA9" s="67" t="n"/>
      <c r="AB9" s="67" t="n"/>
      <c r="AC9" s="67" t="n"/>
      <c r="AD9" s="67" t="n"/>
      <c r="AE9" s="67" t="n"/>
      <c r="AF9" s="67" t="n"/>
      <c r="AG9" s="67" t="n"/>
      <c r="AH9" s="67" t="n"/>
      <c r="AI9" s="1" t="n"/>
      <c r="AJ9" s="1" t="n"/>
      <c r="AK9" s="68">
        <f>C9</f>
        <v/>
      </c>
      <c r="AL9" s="69">
        <f>IF(C9="","",REPT("█",ROUND(MAX(0,MIN(1,AM9))*15,0)))</f>
        <v/>
      </c>
      <c r="AM9" s="70">
        <f>IF(C9="","",IF($AT$1=0,0,MIN(1,AS9/$AT$1)))</f>
        <v/>
      </c>
      <c r="AN9" s="1" t="n"/>
      <c r="AO9" s="1" t="n"/>
      <c r="AP9" s="1" t="n"/>
      <c r="AQ9" s="1" t="n"/>
      <c r="AR9" s="1" t="n"/>
      <c r="AS9" s="34">
        <f>IF(C9="","",(COUNTA(D9:AH9)-COUNTIF(D9:AH9,FALSE)))</f>
        <v/>
      </c>
      <c r="AT9" s="1" t="n"/>
    </row>
    <row r="10" ht="22" customHeight="1">
      <c r="A10" s="1" t="n"/>
      <c r="B10" s="1" t="n"/>
      <c r="C10" s="66">
        <f>IF('Démarrer'!C10="","",'Démarrer'!C10)</f>
        <v/>
      </c>
      <c r="D10" s="67" t="n"/>
      <c r="E10" s="67" t="n"/>
      <c r="F10" s="67" t="n"/>
      <c r="G10" s="67" t="n"/>
      <c r="H10" s="67" t="n"/>
      <c r="I10" s="67" t="n"/>
      <c r="J10" s="67" t="n"/>
      <c r="K10" s="67" t="n"/>
      <c r="L10" s="67" t="n"/>
      <c r="M10" s="67" t="n"/>
      <c r="N10" s="67" t="n"/>
      <c r="O10" s="67" t="n"/>
      <c r="P10" s="67" t="n"/>
      <c r="Q10" s="67" t="n"/>
      <c r="R10" s="67" t="n"/>
      <c r="S10" s="67" t="n"/>
      <c r="T10" s="67" t="n"/>
      <c r="U10" s="67" t="n"/>
      <c r="V10" s="67" t="n"/>
      <c r="W10" s="67" t="n"/>
      <c r="X10" s="67" t="n"/>
      <c r="Y10" s="67" t="n"/>
      <c r="Z10" s="67" t="n"/>
      <c r="AA10" s="67" t="n"/>
      <c r="AB10" s="67" t="n"/>
      <c r="AC10" s="67" t="n"/>
      <c r="AD10" s="67" t="n"/>
      <c r="AE10" s="67" t="n"/>
      <c r="AF10" s="67" t="n"/>
      <c r="AG10" s="67" t="n"/>
      <c r="AH10" s="67" t="n"/>
      <c r="AI10" s="1" t="n"/>
      <c r="AJ10" s="1" t="n"/>
      <c r="AK10" s="68">
        <f>C10</f>
        <v/>
      </c>
      <c r="AL10" s="69">
        <f>IF(C10="","",REPT("█",ROUND(MAX(0,MIN(1,AM10))*15,0)))</f>
        <v/>
      </c>
      <c r="AM10" s="70">
        <f>IF(C10="","",IF($AT$1=0,0,MIN(1,AS10/$AT$1)))</f>
        <v/>
      </c>
      <c r="AN10" s="1" t="n"/>
      <c r="AO10" s="1" t="n"/>
      <c r="AP10" s="1" t="n"/>
      <c r="AQ10" s="1" t="n"/>
      <c r="AR10" s="1" t="n"/>
      <c r="AS10" s="34">
        <f>IF(C10="","",(COUNTA(D10:AH10)-COUNTIF(D10:AH10,FALSE)))</f>
        <v/>
      </c>
      <c r="AT10" s="1" t="n"/>
    </row>
    <row r="11" ht="22" customHeight="1">
      <c r="A11" s="1" t="n"/>
      <c r="B11" s="1" t="n"/>
      <c r="C11" s="66">
        <f>IF('Démarrer'!C11="","",'Démarrer'!C11)</f>
        <v/>
      </c>
      <c r="D11" s="67" t="n"/>
      <c r="E11" s="67" t="n"/>
      <c r="F11" s="67" t="n"/>
      <c r="G11" s="67" t="n"/>
      <c r="H11" s="67" t="n"/>
      <c r="I11" s="67" t="n"/>
      <c r="J11" s="67" t="n"/>
      <c r="K11" s="67" t="n"/>
      <c r="L11" s="67" t="n"/>
      <c r="M11" s="67" t="n"/>
      <c r="N11" s="67" t="n"/>
      <c r="O11" s="67" t="n"/>
      <c r="P11" s="67" t="n"/>
      <c r="Q11" s="67" t="n"/>
      <c r="R11" s="67" t="n"/>
      <c r="S11" s="67" t="n"/>
      <c r="T11" s="67" t="n"/>
      <c r="U11" s="67" t="n"/>
      <c r="V11" s="67" t="n"/>
      <c r="W11" s="67" t="n"/>
      <c r="X11" s="67" t="n"/>
      <c r="Y11" s="67" t="n"/>
      <c r="Z11" s="67" t="n"/>
      <c r="AA11" s="67" t="n"/>
      <c r="AB11" s="67" t="n"/>
      <c r="AC11" s="67" t="n"/>
      <c r="AD11" s="67" t="n"/>
      <c r="AE11" s="67" t="n"/>
      <c r="AF11" s="67" t="n"/>
      <c r="AG11" s="67" t="n"/>
      <c r="AH11" s="67" t="n"/>
      <c r="AI11" s="1" t="n"/>
      <c r="AJ11" s="1" t="n"/>
      <c r="AK11" s="68">
        <f>C11</f>
        <v/>
      </c>
      <c r="AL11" s="69">
        <f>IF(C11="","",REPT("█",ROUND(MAX(0,MIN(1,AM11))*15,0)))</f>
        <v/>
      </c>
      <c r="AM11" s="70">
        <f>IF(C11="","",IF($AT$1=0,0,MIN(1,AS11/$AT$1)))</f>
        <v/>
      </c>
      <c r="AN11" s="1" t="n"/>
      <c r="AO11" s="1" t="n"/>
      <c r="AP11" s="1" t="n"/>
      <c r="AQ11" s="1" t="n"/>
      <c r="AR11" s="1" t="n"/>
      <c r="AS11" s="34">
        <f>IF(C11="","",(COUNTA(D11:AH11)-COUNTIF(D11:AH11,FALSE)))</f>
        <v/>
      </c>
      <c r="AT11" s="1" t="n"/>
    </row>
    <row r="12" ht="22" customHeight="1">
      <c r="A12" s="1" t="n"/>
      <c r="B12" s="1" t="n"/>
      <c r="C12" s="66">
        <f>IF('Démarrer'!C12="","",'Démarrer'!C12)</f>
        <v/>
      </c>
      <c r="D12" s="67" t="n"/>
      <c r="E12" s="67" t="n"/>
      <c r="F12" s="67" t="n"/>
      <c r="G12" s="67" t="n"/>
      <c r="H12" s="67" t="n"/>
      <c r="I12" s="67" t="n"/>
      <c r="J12" s="67" t="n"/>
      <c r="K12" s="67" t="n"/>
      <c r="L12" s="67" t="n"/>
      <c r="M12" s="67" t="n"/>
      <c r="N12" s="67" t="n"/>
      <c r="O12" s="67" t="n"/>
      <c r="P12" s="67" t="n"/>
      <c r="Q12" s="67" t="n"/>
      <c r="R12" s="67" t="n"/>
      <c r="S12" s="67" t="n"/>
      <c r="T12" s="67" t="n"/>
      <c r="U12" s="67" t="n"/>
      <c r="V12" s="67" t="n"/>
      <c r="W12" s="67" t="n"/>
      <c r="X12" s="67" t="n"/>
      <c r="Y12" s="67" t="n"/>
      <c r="Z12" s="67" t="n"/>
      <c r="AA12" s="67" t="n"/>
      <c r="AB12" s="67" t="n"/>
      <c r="AC12" s="67" t="n"/>
      <c r="AD12" s="67" t="n"/>
      <c r="AE12" s="67" t="n"/>
      <c r="AF12" s="67" t="n"/>
      <c r="AG12" s="67" t="n"/>
      <c r="AH12" s="67" t="n"/>
      <c r="AI12" s="1" t="n"/>
      <c r="AJ12" s="1" t="n"/>
      <c r="AK12" s="68">
        <f>C12</f>
        <v/>
      </c>
      <c r="AL12" s="69">
        <f>IF(C12="","",REPT("█",ROUND(MAX(0,MIN(1,AM12))*15,0)))</f>
        <v/>
      </c>
      <c r="AM12" s="70">
        <f>IF(C12="","",IF($AT$1=0,0,MIN(1,AS12/$AT$1)))</f>
        <v/>
      </c>
      <c r="AN12" s="1" t="n"/>
      <c r="AO12" s="1" t="n"/>
      <c r="AP12" s="1" t="n"/>
      <c r="AQ12" s="1" t="n"/>
      <c r="AR12" s="1" t="n"/>
      <c r="AS12" s="34">
        <f>IF(C12="","",(COUNTA(D12:AH12)-COUNTIF(D12:AH12,FALSE)))</f>
        <v/>
      </c>
      <c r="AT12" s="1" t="n"/>
    </row>
    <row r="13" ht="22" customHeight="1">
      <c r="A13" s="1" t="n"/>
      <c r="B13" s="1" t="n"/>
      <c r="C13" s="66">
        <f>IF('Démarrer'!C13="","",'Démarrer'!C13)</f>
        <v/>
      </c>
      <c r="D13" s="67" t="n"/>
      <c r="E13" s="67" t="n"/>
      <c r="F13" s="67" t="n"/>
      <c r="G13" s="67" t="n"/>
      <c r="H13" s="67" t="n"/>
      <c r="I13" s="67" t="n"/>
      <c r="J13" s="67" t="n"/>
      <c r="K13" s="67" t="n"/>
      <c r="L13" s="67" t="n"/>
      <c r="M13" s="67" t="n"/>
      <c r="N13" s="67" t="n"/>
      <c r="O13" s="67" t="n"/>
      <c r="P13" s="67" t="n"/>
      <c r="Q13" s="67" t="n"/>
      <c r="R13" s="67" t="n"/>
      <c r="S13" s="67" t="n"/>
      <c r="T13" s="67" t="n"/>
      <c r="U13" s="67" t="n"/>
      <c r="V13" s="67" t="n"/>
      <c r="W13" s="67" t="n"/>
      <c r="X13" s="67" t="n"/>
      <c r="Y13" s="67" t="n"/>
      <c r="Z13" s="67" t="n"/>
      <c r="AA13" s="67" t="n"/>
      <c r="AB13" s="67" t="n"/>
      <c r="AC13" s="67" t="n"/>
      <c r="AD13" s="67" t="n"/>
      <c r="AE13" s="67" t="n"/>
      <c r="AF13" s="67" t="n"/>
      <c r="AG13" s="67" t="n"/>
      <c r="AH13" s="67" t="n"/>
      <c r="AI13" s="1" t="n"/>
      <c r="AJ13" s="1" t="n"/>
      <c r="AK13" s="68">
        <f>C13</f>
        <v/>
      </c>
      <c r="AL13" s="69">
        <f>IF(C13="","",REPT("█",ROUND(MAX(0,MIN(1,AM13))*15,0)))</f>
        <v/>
      </c>
      <c r="AM13" s="70">
        <f>IF(C13="","",IF($AT$1=0,0,MIN(1,AS13/$AT$1)))</f>
        <v/>
      </c>
      <c r="AN13" s="1" t="n"/>
      <c r="AO13" s="1" t="n"/>
      <c r="AP13" s="1" t="n"/>
      <c r="AQ13" s="1" t="n"/>
      <c r="AR13" s="1" t="n"/>
      <c r="AS13" s="34">
        <f>IF(C13="","",(COUNTA(D13:AH13)-COUNTIF(D13:AH13,FALSE)))</f>
        <v/>
      </c>
      <c r="AT13" s="1" t="n"/>
    </row>
    <row r="14" ht="22" customHeight="1">
      <c r="A14" s="1" t="n"/>
      <c r="B14" s="1" t="n"/>
      <c r="C14" s="66">
        <f>IF('Démarrer'!C14="","",'Démarrer'!C14)</f>
        <v/>
      </c>
      <c r="D14" s="67" t="n"/>
      <c r="E14" s="67" t="n"/>
      <c r="F14" s="67" t="n"/>
      <c r="G14" s="67" t="n"/>
      <c r="H14" s="67" t="n"/>
      <c r="I14" s="67" t="n"/>
      <c r="J14" s="67" t="n"/>
      <c r="K14" s="67" t="n"/>
      <c r="L14" s="67" t="n"/>
      <c r="M14" s="67" t="n"/>
      <c r="N14" s="67" t="n"/>
      <c r="O14" s="67" t="n"/>
      <c r="P14" s="67" t="n"/>
      <c r="Q14" s="67" t="n"/>
      <c r="R14" s="67" t="n"/>
      <c r="S14" s="67" t="n"/>
      <c r="T14" s="67" t="n"/>
      <c r="U14" s="67" t="n"/>
      <c r="V14" s="67" t="n"/>
      <c r="W14" s="67" t="n"/>
      <c r="X14" s="67" t="n"/>
      <c r="Y14" s="67" t="n"/>
      <c r="Z14" s="67" t="n"/>
      <c r="AA14" s="67" t="n"/>
      <c r="AB14" s="67" t="n"/>
      <c r="AC14" s="67" t="n"/>
      <c r="AD14" s="67" t="n"/>
      <c r="AE14" s="67" t="n"/>
      <c r="AF14" s="67" t="n"/>
      <c r="AG14" s="67" t="n"/>
      <c r="AH14" s="67" t="n"/>
      <c r="AI14" s="1" t="n"/>
      <c r="AJ14" s="1" t="n"/>
      <c r="AK14" s="68">
        <f>C14</f>
        <v/>
      </c>
      <c r="AL14" s="69">
        <f>IF(C14="","",REPT("█",ROUND(MAX(0,MIN(1,AM14))*15,0)))</f>
        <v/>
      </c>
      <c r="AM14" s="70">
        <f>IF(C14="","",IF($AT$1=0,0,MIN(1,AS14/$AT$1)))</f>
        <v/>
      </c>
      <c r="AN14" s="1" t="n"/>
      <c r="AO14" s="1" t="n"/>
      <c r="AP14" s="1" t="n"/>
      <c r="AQ14" s="1" t="n"/>
      <c r="AR14" s="1" t="n"/>
      <c r="AS14" s="34">
        <f>IF(C14="","",(COUNTA(D14:AH14)-COUNTIF(D14:AH14,FALSE)))</f>
        <v/>
      </c>
      <c r="AT14" s="1" t="n"/>
    </row>
    <row r="15" ht="22" customHeight="1">
      <c r="A15" s="1" t="n"/>
      <c r="B15" s="1" t="n"/>
      <c r="C15" s="66">
        <f>IF('Démarrer'!C15="","",'Démarrer'!C15)</f>
        <v/>
      </c>
      <c r="D15" s="67" t="n"/>
      <c r="E15" s="67" t="n"/>
      <c r="F15" s="67" t="n"/>
      <c r="G15" s="67" t="n"/>
      <c r="H15" s="67" t="n"/>
      <c r="I15" s="67" t="n"/>
      <c r="J15" s="67" t="n"/>
      <c r="K15" s="67" t="n"/>
      <c r="L15" s="67" t="n"/>
      <c r="M15" s="67" t="n"/>
      <c r="N15" s="67" t="n"/>
      <c r="O15" s="67" t="n"/>
      <c r="P15" s="67" t="n"/>
      <c r="Q15" s="67" t="n"/>
      <c r="R15" s="67" t="n"/>
      <c r="S15" s="67" t="n"/>
      <c r="T15" s="67" t="n"/>
      <c r="U15" s="67" t="n"/>
      <c r="V15" s="67" t="n"/>
      <c r="W15" s="67" t="n"/>
      <c r="X15" s="67" t="n"/>
      <c r="Y15" s="67" t="n"/>
      <c r="Z15" s="67" t="n"/>
      <c r="AA15" s="67" t="n"/>
      <c r="AB15" s="67" t="n"/>
      <c r="AC15" s="67" t="n"/>
      <c r="AD15" s="67" t="n"/>
      <c r="AE15" s="67" t="n"/>
      <c r="AF15" s="67" t="n"/>
      <c r="AG15" s="67" t="n"/>
      <c r="AH15" s="67" t="n"/>
      <c r="AI15" s="1" t="n"/>
      <c r="AJ15" s="1" t="n"/>
      <c r="AK15" s="68">
        <f>C15</f>
        <v/>
      </c>
      <c r="AL15" s="69">
        <f>IF(C15="","",REPT("█",ROUND(MAX(0,MIN(1,AM15))*15,0)))</f>
        <v/>
      </c>
      <c r="AM15" s="70">
        <f>IF(C15="","",IF($AT$1=0,0,MIN(1,AS15/$AT$1)))</f>
        <v/>
      </c>
      <c r="AN15" s="1" t="n"/>
      <c r="AO15" s="1" t="n"/>
      <c r="AP15" s="1" t="n"/>
      <c r="AQ15" s="1" t="n"/>
      <c r="AR15" s="1" t="n"/>
      <c r="AS15" s="34">
        <f>IF(C15="","",(COUNTA(D15:AH15)-COUNTIF(D15:AH15,FALSE)))</f>
        <v/>
      </c>
      <c r="AT15" s="1" t="n"/>
    </row>
    <row r="16" ht="22" customHeight="1">
      <c r="A16" s="1" t="n"/>
      <c r="B16" s="1" t="n"/>
      <c r="C16" s="66">
        <f>IF('Démarrer'!C16="","",'Démarrer'!C16)</f>
        <v/>
      </c>
      <c r="D16" s="67" t="n"/>
      <c r="E16" s="67" t="n"/>
      <c r="F16" s="67" t="n"/>
      <c r="G16" s="67" t="n"/>
      <c r="H16" s="67" t="n"/>
      <c r="I16" s="67" t="n"/>
      <c r="J16" s="67" t="n"/>
      <c r="K16" s="67" t="n"/>
      <c r="L16" s="67" t="n"/>
      <c r="M16" s="67" t="n"/>
      <c r="N16" s="67" t="n"/>
      <c r="O16" s="67" t="n"/>
      <c r="P16" s="67" t="n"/>
      <c r="Q16" s="67" t="n"/>
      <c r="R16" s="67" t="n"/>
      <c r="S16" s="67" t="n"/>
      <c r="T16" s="67" t="n"/>
      <c r="U16" s="67" t="n"/>
      <c r="V16" s="67" t="n"/>
      <c r="W16" s="67" t="n"/>
      <c r="X16" s="67" t="n"/>
      <c r="Y16" s="67" t="n"/>
      <c r="Z16" s="67" t="n"/>
      <c r="AA16" s="67" t="n"/>
      <c r="AB16" s="67" t="n"/>
      <c r="AC16" s="67" t="n"/>
      <c r="AD16" s="67" t="n"/>
      <c r="AE16" s="67" t="n"/>
      <c r="AF16" s="67" t="n"/>
      <c r="AG16" s="67" t="n"/>
      <c r="AH16" s="67" t="n"/>
      <c r="AI16" s="1" t="n"/>
      <c r="AJ16" s="1" t="n"/>
      <c r="AK16" s="68">
        <f>C16</f>
        <v/>
      </c>
      <c r="AL16" s="69">
        <f>IF(C16="","",REPT("█",ROUND(MAX(0,MIN(1,AM16))*15,0)))</f>
        <v/>
      </c>
      <c r="AM16" s="70">
        <f>IF(C16="","",IF($AT$1=0,0,MIN(1,AS16/$AT$1)))</f>
        <v/>
      </c>
      <c r="AN16" s="1" t="n"/>
      <c r="AO16" s="1" t="n"/>
      <c r="AP16" s="1" t="n"/>
      <c r="AQ16" s="1" t="n"/>
      <c r="AR16" s="1" t="n"/>
      <c r="AS16" s="34">
        <f>IF(C16="","",(COUNTA(D16:AH16)-COUNTIF(D16:AH16,FALSE)))</f>
        <v/>
      </c>
      <c r="AT16" s="1" t="n"/>
    </row>
    <row r="17" ht="22" customHeight="1">
      <c r="A17" s="1" t="n"/>
      <c r="B17" s="1" t="n"/>
      <c r="C17" s="66">
        <f>IF('Démarrer'!C17="","",'Démarrer'!C17)</f>
        <v/>
      </c>
      <c r="D17" s="67" t="n"/>
      <c r="E17" s="67" t="n"/>
      <c r="F17" s="67" t="n"/>
      <c r="G17" s="67" t="n"/>
      <c r="H17" s="67" t="n"/>
      <c r="I17" s="67" t="n"/>
      <c r="J17" s="67" t="n"/>
      <c r="K17" s="67" t="n"/>
      <c r="L17" s="67" t="n"/>
      <c r="M17" s="67" t="n"/>
      <c r="N17" s="67" t="n"/>
      <c r="O17" s="67" t="n"/>
      <c r="P17" s="67" t="n"/>
      <c r="Q17" s="67" t="n"/>
      <c r="R17" s="67" t="n"/>
      <c r="S17" s="67" t="n"/>
      <c r="T17" s="67" t="n"/>
      <c r="U17" s="67" t="n"/>
      <c r="V17" s="67" t="n"/>
      <c r="W17" s="67" t="n"/>
      <c r="X17" s="67" t="n"/>
      <c r="Y17" s="67" t="n"/>
      <c r="Z17" s="67" t="n"/>
      <c r="AA17" s="67" t="n"/>
      <c r="AB17" s="67" t="n"/>
      <c r="AC17" s="67" t="n"/>
      <c r="AD17" s="67" t="n"/>
      <c r="AE17" s="67" t="n"/>
      <c r="AF17" s="67" t="n"/>
      <c r="AG17" s="67" t="n"/>
      <c r="AH17" s="67" t="n"/>
      <c r="AI17" s="1" t="n"/>
      <c r="AJ17" s="1" t="n"/>
      <c r="AK17" s="68">
        <f>C17</f>
        <v/>
      </c>
      <c r="AL17" s="69">
        <f>IF(C17="","",REPT("█",ROUND(MAX(0,MIN(1,AM17))*15,0)))</f>
        <v/>
      </c>
      <c r="AM17" s="70">
        <f>IF(C17="","",IF($AT$1=0,0,MIN(1,AS17/$AT$1)))</f>
        <v/>
      </c>
      <c r="AN17" s="1" t="n"/>
      <c r="AO17" s="1" t="n"/>
      <c r="AP17" s="1" t="n"/>
      <c r="AQ17" s="1" t="n"/>
      <c r="AR17" s="1" t="n"/>
      <c r="AS17" s="34">
        <f>IF(C17="","",(COUNTA(D17:AH17)-COUNTIF(D17:AH17,FALSE)))</f>
        <v/>
      </c>
      <c r="AT17" s="1" t="n"/>
    </row>
    <row r="18" ht="22" customHeight="1">
      <c r="A18" s="1" t="n"/>
      <c r="B18" s="1" t="n"/>
      <c r="C18" s="66">
        <f>IF('Démarrer'!C18="","",'Démarrer'!C18)</f>
        <v/>
      </c>
      <c r="D18" s="67" t="n"/>
      <c r="E18" s="67" t="n"/>
      <c r="F18" s="67" t="n"/>
      <c r="G18" s="67" t="n"/>
      <c r="H18" s="67" t="n"/>
      <c r="I18" s="67" t="n"/>
      <c r="J18" s="67" t="n"/>
      <c r="K18" s="67" t="n"/>
      <c r="L18" s="67" t="n"/>
      <c r="M18" s="67" t="n"/>
      <c r="N18" s="67" t="n"/>
      <c r="O18" s="67" t="n"/>
      <c r="P18" s="67" t="n"/>
      <c r="Q18" s="67" t="n"/>
      <c r="R18" s="67" t="n"/>
      <c r="S18" s="67" t="n"/>
      <c r="T18" s="67" t="n"/>
      <c r="U18" s="67" t="n"/>
      <c r="V18" s="67" t="n"/>
      <c r="W18" s="67" t="n"/>
      <c r="X18" s="67" t="n"/>
      <c r="Y18" s="67" t="n"/>
      <c r="Z18" s="67" t="n"/>
      <c r="AA18" s="67" t="n"/>
      <c r="AB18" s="67" t="n"/>
      <c r="AC18" s="67" t="n"/>
      <c r="AD18" s="67" t="n"/>
      <c r="AE18" s="67" t="n"/>
      <c r="AF18" s="67" t="n"/>
      <c r="AG18" s="67" t="n"/>
      <c r="AH18" s="67" t="n"/>
      <c r="AI18" s="1" t="n"/>
      <c r="AJ18" s="1" t="n"/>
      <c r="AK18" s="68">
        <f>C18</f>
        <v/>
      </c>
      <c r="AL18" s="69">
        <f>IF(C18="","",REPT("█",ROUND(MAX(0,MIN(1,AM18))*15,0)))</f>
        <v/>
      </c>
      <c r="AM18" s="70">
        <f>IF(C18="","",IF($AT$1=0,0,MIN(1,AS18/$AT$1)))</f>
        <v/>
      </c>
      <c r="AN18" s="1" t="n"/>
      <c r="AO18" s="1" t="n"/>
      <c r="AP18" s="1" t="n"/>
      <c r="AQ18" s="1" t="n"/>
      <c r="AR18" s="1" t="n"/>
      <c r="AS18" s="34">
        <f>IF(C18="","",(COUNTA(D18:AH18)-COUNTIF(D18:AH18,FALSE)))</f>
        <v/>
      </c>
      <c r="AT18" s="1" t="n"/>
    </row>
    <row r="19" ht="15" customHeight="1">
      <c r="A19" s="1" t="n"/>
      <c r="B19" s="1" t="n"/>
      <c r="C19" s="71" t="inlineStr">
        <is>
          <t>Progression</t>
        </is>
      </c>
      <c r="D19" s="72">
        <f>IF(OR(1&gt;$AS$1,$AR$2=0),"",(COUNTA(D9:D18)-COUNTIF(D9:D18,FALSE))/$AR$2)</f>
        <v/>
      </c>
      <c r="E19" s="72">
        <f>IF(OR(2&gt;$AS$1,$AR$2=0),"",(COUNTA(E9:E18)-COUNTIF(E9:E18,FALSE))/$AR$2)</f>
        <v/>
      </c>
      <c r="F19" s="72">
        <f>IF(OR(3&gt;$AS$1,$AR$2=0),"",(COUNTA(F9:F18)-COUNTIF(F9:F18,FALSE))/$AR$2)</f>
        <v/>
      </c>
      <c r="G19" s="72">
        <f>IF(OR(4&gt;$AS$1,$AR$2=0),"",(COUNTA(G9:G18)-COUNTIF(G9:G18,FALSE))/$AR$2)</f>
        <v/>
      </c>
      <c r="H19" s="72">
        <f>IF(OR(5&gt;$AS$1,$AR$2=0),"",(COUNTA(H9:H18)-COUNTIF(H9:H18,FALSE))/$AR$2)</f>
        <v/>
      </c>
      <c r="I19" s="72">
        <f>IF(OR(6&gt;$AS$1,$AR$2=0),"",(COUNTA(I9:I18)-COUNTIF(I9:I18,FALSE))/$AR$2)</f>
        <v/>
      </c>
      <c r="J19" s="72">
        <f>IF(OR(7&gt;$AS$1,$AR$2=0),"",(COUNTA(J9:J18)-COUNTIF(J9:J18,FALSE))/$AR$2)</f>
        <v/>
      </c>
      <c r="K19" s="72">
        <f>IF(OR(8&gt;$AS$1,$AR$2=0),"",(COUNTA(K9:K18)-COUNTIF(K9:K18,FALSE))/$AR$2)</f>
        <v/>
      </c>
      <c r="L19" s="72">
        <f>IF(OR(9&gt;$AS$1,$AR$2=0),"",(COUNTA(L9:L18)-COUNTIF(L9:L18,FALSE))/$AR$2)</f>
        <v/>
      </c>
      <c r="M19" s="72">
        <f>IF(OR(10&gt;$AS$1,$AR$2=0),"",(COUNTA(M9:M18)-COUNTIF(M9:M18,FALSE))/$AR$2)</f>
        <v/>
      </c>
      <c r="N19" s="72">
        <f>IF(OR(11&gt;$AS$1,$AR$2=0),"",(COUNTA(N9:N18)-COUNTIF(N9:N18,FALSE))/$AR$2)</f>
        <v/>
      </c>
      <c r="O19" s="72">
        <f>IF(OR(12&gt;$AS$1,$AR$2=0),"",(COUNTA(O9:O18)-COUNTIF(O9:O18,FALSE))/$AR$2)</f>
        <v/>
      </c>
      <c r="P19" s="72">
        <f>IF(OR(13&gt;$AS$1,$AR$2=0),"",(COUNTA(P9:P18)-COUNTIF(P9:P18,FALSE))/$AR$2)</f>
        <v/>
      </c>
      <c r="Q19" s="72">
        <f>IF(OR(14&gt;$AS$1,$AR$2=0),"",(COUNTA(Q9:Q18)-COUNTIF(Q9:Q18,FALSE))/$AR$2)</f>
        <v/>
      </c>
      <c r="R19" s="72">
        <f>IF(OR(15&gt;$AS$1,$AR$2=0),"",(COUNTA(R9:R18)-COUNTIF(R9:R18,FALSE))/$AR$2)</f>
        <v/>
      </c>
      <c r="S19" s="72">
        <f>IF(OR(16&gt;$AS$1,$AR$2=0),"",(COUNTA(S9:S18)-COUNTIF(S9:S18,FALSE))/$AR$2)</f>
        <v/>
      </c>
      <c r="T19" s="72">
        <f>IF(OR(17&gt;$AS$1,$AR$2=0),"",(COUNTA(T9:T18)-COUNTIF(T9:T18,FALSE))/$AR$2)</f>
        <v/>
      </c>
      <c r="U19" s="72">
        <f>IF(OR(18&gt;$AS$1,$AR$2=0),"",(COUNTA(U9:U18)-COUNTIF(U9:U18,FALSE))/$AR$2)</f>
        <v/>
      </c>
      <c r="V19" s="72">
        <f>IF(OR(19&gt;$AS$1,$AR$2=0),"",(COUNTA(V9:V18)-COUNTIF(V9:V18,FALSE))/$AR$2)</f>
        <v/>
      </c>
      <c r="W19" s="72">
        <f>IF(OR(20&gt;$AS$1,$AR$2=0),"",(COUNTA(W9:W18)-COUNTIF(W9:W18,FALSE))/$AR$2)</f>
        <v/>
      </c>
      <c r="X19" s="72">
        <f>IF(OR(21&gt;$AS$1,$AR$2=0),"",(COUNTA(X9:X18)-COUNTIF(X9:X18,FALSE))/$AR$2)</f>
        <v/>
      </c>
      <c r="Y19" s="72">
        <f>IF(OR(22&gt;$AS$1,$AR$2=0),"",(COUNTA(Y9:Y18)-COUNTIF(Y9:Y18,FALSE))/$AR$2)</f>
        <v/>
      </c>
      <c r="Z19" s="72">
        <f>IF(OR(23&gt;$AS$1,$AR$2=0),"",(COUNTA(Z9:Z18)-COUNTIF(Z9:Z18,FALSE))/$AR$2)</f>
        <v/>
      </c>
      <c r="AA19" s="72">
        <f>IF(OR(24&gt;$AS$1,$AR$2=0),"",(COUNTA(AA9:AA18)-COUNTIF(AA9:AA18,FALSE))/$AR$2)</f>
        <v/>
      </c>
      <c r="AB19" s="72">
        <f>IF(OR(25&gt;$AS$1,$AR$2=0),"",(COUNTA(AB9:AB18)-COUNTIF(AB9:AB18,FALSE))/$AR$2)</f>
        <v/>
      </c>
      <c r="AC19" s="72">
        <f>IF(OR(26&gt;$AS$1,$AR$2=0),"",(COUNTA(AC9:AC18)-COUNTIF(AC9:AC18,FALSE))/$AR$2)</f>
        <v/>
      </c>
      <c r="AD19" s="72">
        <f>IF(OR(27&gt;$AS$1,$AR$2=0),"",(COUNTA(AD9:AD18)-COUNTIF(AD9:AD18,FALSE))/$AR$2)</f>
        <v/>
      </c>
      <c r="AE19" s="72">
        <f>IF(OR(28&gt;$AS$1,$AR$2=0),"",(COUNTA(AE9:AE18)-COUNTIF(AE9:AE18,FALSE))/$AR$2)</f>
        <v/>
      </c>
      <c r="AF19" s="72">
        <f>IF(OR(29&gt;$AS$1,$AR$2=0),"",(COUNTA(AF9:AF18)-COUNTIF(AF9:AF18,FALSE))/$AR$2)</f>
        <v/>
      </c>
      <c r="AG19" s="72">
        <f>IF(OR(30&gt;$AS$1,$AR$2=0),"",(COUNTA(AG9:AG18)-COUNTIF(AG9:AG18,FALSE))/$AR$2)</f>
        <v/>
      </c>
      <c r="AH19" s="72">
        <f>IF(OR(31&gt;$AS$1,$AR$2=0),"",(COUNTA(AH9:AH18)-COUNTIF(AH9:AH18,FALSE))/$AR$2)</f>
        <v/>
      </c>
      <c r="AI19" s="1" t="n"/>
      <c r="AJ19" s="1" t="n"/>
      <c r="AK19" s="73" t="inlineStr">
        <is>
          <t>Meilleure habitude</t>
        </is>
      </c>
      <c r="AL19" s="74">
        <f>IF(MAX(AM9:AM18)&lt;=0,"—",INDEX(C9:C18,MATCH(MAX(AM9:AM18),AM9:AM18,0)))</f>
        <v/>
      </c>
      <c r="AN19" s="1" t="n"/>
      <c r="AO19" s="1" t="n"/>
      <c r="AP19" s="1" t="n"/>
      <c r="AQ19" s="1" t="n"/>
      <c r="AR19" s="1" t="n"/>
      <c r="AS19" s="1" t="n"/>
      <c r="AT19" s="1" t="n"/>
    </row>
    <row r="20" ht="15" customHeight="1">
      <c r="A20" s="1" t="n"/>
      <c r="B20" s="1" t="n"/>
      <c r="C20" s="75" t="inlineStr">
        <is>
          <t>Fait</t>
        </is>
      </c>
      <c r="D20" s="76">
        <f>IF(1&gt;$AS$1,"",(COUNTA(D9:D18)-COUNTIF(D9:D18,FALSE)))</f>
        <v/>
      </c>
      <c r="E20" s="76">
        <f>IF(2&gt;$AS$1,"",(COUNTA(E9:E18)-COUNTIF(E9:E18,FALSE)))</f>
        <v/>
      </c>
      <c r="F20" s="76">
        <f>IF(3&gt;$AS$1,"",(COUNTA(F9:F18)-COUNTIF(F9:F18,FALSE)))</f>
        <v/>
      </c>
      <c r="G20" s="76">
        <f>IF(4&gt;$AS$1,"",(COUNTA(G9:G18)-COUNTIF(G9:G18,FALSE)))</f>
        <v/>
      </c>
      <c r="H20" s="76">
        <f>IF(5&gt;$AS$1,"",(COUNTA(H9:H18)-COUNTIF(H9:H18,FALSE)))</f>
        <v/>
      </c>
      <c r="I20" s="76">
        <f>IF(6&gt;$AS$1,"",(COUNTA(I9:I18)-COUNTIF(I9:I18,FALSE)))</f>
        <v/>
      </c>
      <c r="J20" s="76">
        <f>IF(7&gt;$AS$1,"",(COUNTA(J9:J18)-COUNTIF(J9:J18,FALSE)))</f>
        <v/>
      </c>
      <c r="K20" s="76">
        <f>IF(8&gt;$AS$1,"",(COUNTA(K9:K18)-COUNTIF(K9:K18,FALSE)))</f>
        <v/>
      </c>
      <c r="L20" s="76">
        <f>IF(9&gt;$AS$1,"",(COUNTA(L9:L18)-COUNTIF(L9:L18,FALSE)))</f>
        <v/>
      </c>
      <c r="M20" s="76">
        <f>IF(10&gt;$AS$1,"",(COUNTA(M9:M18)-COUNTIF(M9:M18,FALSE)))</f>
        <v/>
      </c>
      <c r="N20" s="76">
        <f>IF(11&gt;$AS$1,"",(COUNTA(N9:N18)-COUNTIF(N9:N18,FALSE)))</f>
        <v/>
      </c>
      <c r="O20" s="76">
        <f>IF(12&gt;$AS$1,"",(COUNTA(O9:O18)-COUNTIF(O9:O18,FALSE)))</f>
        <v/>
      </c>
      <c r="P20" s="76">
        <f>IF(13&gt;$AS$1,"",(COUNTA(P9:P18)-COUNTIF(P9:P18,FALSE)))</f>
        <v/>
      </c>
      <c r="Q20" s="76">
        <f>IF(14&gt;$AS$1,"",(COUNTA(Q9:Q18)-COUNTIF(Q9:Q18,FALSE)))</f>
        <v/>
      </c>
      <c r="R20" s="76">
        <f>IF(15&gt;$AS$1,"",(COUNTA(R9:R18)-COUNTIF(R9:R18,FALSE)))</f>
        <v/>
      </c>
      <c r="S20" s="76">
        <f>IF(16&gt;$AS$1,"",(COUNTA(S9:S18)-COUNTIF(S9:S18,FALSE)))</f>
        <v/>
      </c>
      <c r="T20" s="76">
        <f>IF(17&gt;$AS$1,"",(COUNTA(T9:T18)-COUNTIF(T9:T18,FALSE)))</f>
        <v/>
      </c>
      <c r="U20" s="76">
        <f>IF(18&gt;$AS$1,"",(COUNTA(U9:U18)-COUNTIF(U9:U18,FALSE)))</f>
        <v/>
      </c>
      <c r="V20" s="76">
        <f>IF(19&gt;$AS$1,"",(COUNTA(V9:V18)-COUNTIF(V9:V18,FALSE)))</f>
        <v/>
      </c>
      <c r="W20" s="76">
        <f>IF(20&gt;$AS$1,"",(COUNTA(W9:W18)-COUNTIF(W9:W18,FALSE)))</f>
        <v/>
      </c>
      <c r="X20" s="76">
        <f>IF(21&gt;$AS$1,"",(COUNTA(X9:X18)-COUNTIF(X9:X18,FALSE)))</f>
        <v/>
      </c>
      <c r="Y20" s="76">
        <f>IF(22&gt;$AS$1,"",(COUNTA(Y9:Y18)-COUNTIF(Y9:Y18,FALSE)))</f>
        <v/>
      </c>
      <c r="Z20" s="76">
        <f>IF(23&gt;$AS$1,"",(COUNTA(Z9:Z18)-COUNTIF(Z9:Z18,FALSE)))</f>
        <v/>
      </c>
      <c r="AA20" s="76">
        <f>IF(24&gt;$AS$1,"",(COUNTA(AA9:AA18)-COUNTIF(AA9:AA18,FALSE)))</f>
        <v/>
      </c>
      <c r="AB20" s="76">
        <f>IF(25&gt;$AS$1,"",(COUNTA(AB9:AB18)-COUNTIF(AB9:AB18,FALSE)))</f>
        <v/>
      </c>
      <c r="AC20" s="76">
        <f>IF(26&gt;$AS$1,"",(COUNTA(AC9:AC18)-COUNTIF(AC9:AC18,FALSE)))</f>
        <v/>
      </c>
      <c r="AD20" s="76">
        <f>IF(27&gt;$AS$1,"",(COUNTA(AD9:AD18)-COUNTIF(AD9:AD18,FALSE)))</f>
        <v/>
      </c>
      <c r="AE20" s="76">
        <f>IF(28&gt;$AS$1,"",(COUNTA(AE9:AE18)-COUNTIF(AE9:AE18,FALSE)))</f>
        <v/>
      </c>
      <c r="AF20" s="76">
        <f>IF(29&gt;$AS$1,"",(COUNTA(AF9:AF18)-COUNTIF(AF9:AF18,FALSE)))</f>
        <v/>
      </c>
      <c r="AG20" s="76">
        <f>IF(30&gt;$AS$1,"",(COUNTA(AG9:AG18)-COUNTIF(AG9:AG18,FALSE)))</f>
        <v/>
      </c>
      <c r="AH20" s="76">
        <f>IF(31&gt;$AS$1,"",(COUNTA(AH9:AH18)-COUNTIF(AH9:AH18,FALSE)))</f>
        <v/>
      </c>
      <c r="AI20" s="1" t="n"/>
      <c r="AJ20" s="1" t="n"/>
      <c r="AK20" s="73" t="inlineStr">
        <is>
          <t>Meilleur jour</t>
        </is>
      </c>
      <c r="AL20" s="74">
        <f>IF(MAX(D20:AH20)=0,"—","le "&amp;INDEX(D8:AH8,MATCH(MAX(D20:AH20),D20:AH20,0)))</f>
        <v/>
      </c>
      <c r="AN20" s="1" t="n"/>
      <c r="AO20" s="1" t="n"/>
      <c r="AP20" s="1" t="n"/>
      <c r="AQ20" s="1" t="n"/>
      <c r="AR20" s="1" t="n"/>
      <c r="AS20" s="1" t="n"/>
      <c r="AT20" s="1" t="n"/>
    </row>
    <row r="21" ht="15" customHeight="1">
      <c r="A21" s="1" t="n"/>
      <c r="B21" s="1" t="n"/>
      <c r="C21" s="75" t="inlineStr">
        <is>
          <t>Pas fait</t>
        </is>
      </c>
      <c r="D21" s="77">
        <f>IF(1&gt;$AS$1,"",$AR$2-D20)</f>
        <v/>
      </c>
      <c r="E21" s="77">
        <f>IF(2&gt;$AS$1,"",$AR$2-E20)</f>
        <v/>
      </c>
      <c r="F21" s="77">
        <f>IF(3&gt;$AS$1,"",$AR$2-F20)</f>
        <v/>
      </c>
      <c r="G21" s="77">
        <f>IF(4&gt;$AS$1,"",$AR$2-G20)</f>
        <v/>
      </c>
      <c r="H21" s="77">
        <f>IF(5&gt;$AS$1,"",$AR$2-H20)</f>
        <v/>
      </c>
      <c r="I21" s="77">
        <f>IF(6&gt;$AS$1,"",$AR$2-I20)</f>
        <v/>
      </c>
      <c r="J21" s="77">
        <f>IF(7&gt;$AS$1,"",$AR$2-J20)</f>
        <v/>
      </c>
      <c r="K21" s="77">
        <f>IF(8&gt;$AS$1,"",$AR$2-K20)</f>
        <v/>
      </c>
      <c r="L21" s="77">
        <f>IF(9&gt;$AS$1,"",$AR$2-L20)</f>
        <v/>
      </c>
      <c r="M21" s="77">
        <f>IF(10&gt;$AS$1,"",$AR$2-M20)</f>
        <v/>
      </c>
      <c r="N21" s="77">
        <f>IF(11&gt;$AS$1,"",$AR$2-N20)</f>
        <v/>
      </c>
      <c r="O21" s="77">
        <f>IF(12&gt;$AS$1,"",$AR$2-O20)</f>
        <v/>
      </c>
      <c r="P21" s="77">
        <f>IF(13&gt;$AS$1,"",$AR$2-P20)</f>
        <v/>
      </c>
      <c r="Q21" s="77">
        <f>IF(14&gt;$AS$1,"",$AR$2-Q20)</f>
        <v/>
      </c>
      <c r="R21" s="77">
        <f>IF(15&gt;$AS$1,"",$AR$2-R20)</f>
        <v/>
      </c>
      <c r="S21" s="77">
        <f>IF(16&gt;$AS$1,"",$AR$2-S20)</f>
        <v/>
      </c>
      <c r="T21" s="77">
        <f>IF(17&gt;$AS$1,"",$AR$2-T20)</f>
        <v/>
      </c>
      <c r="U21" s="77">
        <f>IF(18&gt;$AS$1,"",$AR$2-U20)</f>
        <v/>
      </c>
      <c r="V21" s="77">
        <f>IF(19&gt;$AS$1,"",$AR$2-V20)</f>
        <v/>
      </c>
      <c r="W21" s="77">
        <f>IF(20&gt;$AS$1,"",$AR$2-W20)</f>
        <v/>
      </c>
      <c r="X21" s="77">
        <f>IF(21&gt;$AS$1,"",$AR$2-X20)</f>
        <v/>
      </c>
      <c r="Y21" s="77">
        <f>IF(22&gt;$AS$1,"",$AR$2-Y20)</f>
        <v/>
      </c>
      <c r="Z21" s="77">
        <f>IF(23&gt;$AS$1,"",$AR$2-Z20)</f>
        <v/>
      </c>
      <c r="AA21" s="77">
        <f>IF(24&gt;$AS$1,"",$AR$2-AA20)</f>
        <v/>
      </c>
      <c r="AB21" s="77">
        <f>IF(25&gt;$AS$1,"",$AR$2-AB20)</f>
        <v/>
      </c>
      <c r="AC21" s="77">
        <f>IF(26&gt;$AS$1,"",$AR$2-AC20)</f>
        <v/>
      </c>
      <c r="AD21" s="77">
        <f>IF(27&gt;$AS$1,"",$AR$2-AD20)</f>
        <v/>
      </c>
      <c r="AE21" s="77">
        <f>IF(28&gt;$AS$1,"",$AR$2-AE20)</f>
        <v/>
      </c>
      <c r="AF21" s="77">
        <f>IF(29&gt;$AS$1,"",$AR$2-AF20)</f>
        <v/>
      </c>
      <c r="AG21" s="77">
        <f>IF(30&gt;$AS$1,"",$AR$2-AG20)</f>
        <v/>
      </c>
      <c r="AH21" s="77">
        <f>IF(31&gt;$AS$1,"",$AR$2-AH20)</f>
        <v/>
      </c>
      <c r="AI21" s="1" t="n"/>
      <c r="AJ21" s="1" t="n"/>
      <c r="AK21" s="73" t="inlineStr">
        <is>
          <t>Jours parfaits</t>
        </is>
      </c>
      <c r="AL21" s="74">
        <f>COUNTIF(D19:AH19,1)&amp;" jour(s) à 100 %"</f>
        <v/>
      </c>
      <c r="AN21" s="1" t="n"/>
      <c r="AO21" s="1" t="n"/>
      <c r="AP21" s="1" t="n"/>
      <c r="AQ21" s="1" t="n"/>
      <c r="AR21" s="1" t="n"/>
      <c r="AS21" s="1" t="n"/>
      <c r="AT21" s="1" t="n"/>
    </row>
    <row r="22" ht="8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  <c r="AA22" s="1" t="n"/>
      <c r="AB22" s="1" t="n"/>
      <c r="AC22" s="1" t="n"/>
      <c r="AD22" s="1" t="n"/>
      <c r="AE22" s="1" t="n"/>
      <c r="AF22" s="1" t="n"/>
      <c r="AG22" s="1" t="n"/>
      <c r="AH22" s="1" t="n"/>
      <c r="AI22" s="1" t="n"/>
      <c r="AJ22" s="1" t="n"/>
      <c r="AK22" s="1" t="n"/>
      <c r="AL22" s="1" t="n"/>
      <c r="AM22" s="1" t="n"/>
      <c r="AN22" s="1" t="n"/>
      <c r="AO22" s="1" t="n"/>
      <c r="AP22" s="1" t="n"/>
      <c r="AQ22" s="1" t="n"/>
      <c r="AR22" s="1" t="n"/>
      <c r="AS22" s="1" t="n"/>
      <c r="AT22" s="1" t="n"/>
    </row>
    <row r="23" ht="15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  <c r="AA23" s="1" t="n"/>
      <c r="AB23" s="1" t="n"/>
      <c r="AC23" s="1" t="n"/>
      <c r="AD23" s="1" t="n"/>
      <c r="AE23" s="1" t="n"/>
      <c r="AF23" s="1" t="n"/>
      <c r="AG23" s="1" t="n"/>
      <c r="AH23" s="1" t="n"/>
      <c r="AI23" s="1" t="n"/>
      <c r="AJ23" s="1" t="n"/>
      <c r="AK23" s="1" t="n"/>
      <c r="AL23" s="1" t="n"/>
      <c r="AM23" s="1" t="n"/>
      <c r="AN23" s="1" t="n"/>
      <c r="AO23" s="1" t="n"/>
      <c r="AP23" s="1" t="n"/>
      <c r="AQ23" s="1" t="n"/>
      <c r="AR23" s="1" t="n"/>
      <c r="AS23" s="1" t="n"/>
      <c r="AT23" s="1" t="n"/>
    </row>
    <row r="24" ht="15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/>
      <c r="AE24" s="1" t="n"/>
      <c r="AF24" s="1" t="n"/>
      <c r="AG24" s="1" t="n"/>
      <c r="AH24" s="1" t="n"/>
      <c r="AI24" s="1" t="n"/>
      <c r="AJ24" s="1" t="n"/>
      <c r="AK24" s="1" t="n"/>
      <c r="AL24" s="1" t="n"/>
      <c r="AM24" s="1" t="n"/>
      <c r="AN24" s="1" t="n"/>
      <c r="AO24" s="1" t="n"/>
      <c r="AP24" s="1" t="n"/>
      <c r="AQ24" s="1" t="n"/>
      <c r="AR24" s="1" t="n"/>
      <c r="AS24" s="1" t="n"/>
      <c r="AT24" s="1" t="n"/>
    </row>
    <row r="25" ht="15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/>
      <c r="AE25" s="1" t="n"/>
      <c r="AF25" s="1" t="n"/>
      <c r="AG25" s="1" t="n"/>
      <c r="AH25" s="1" t="n"/>
      <c r="AI25" s="1" t="n"/>
      <c r="AJ25" s="1" t="n"/>
      <c r="AK25" s="1" t="n"/>
      <c r="AL25" s="1" t="n"/>
      <c r="AM25" s="1" t="n"/>
      <c r="AN25" s="1" t="n"/>
      <c r="AO25" s="1" t="n"/>
      <c r="AP25" s="1" t="n"/>
      <c r="AQ25" s="1" t="n"/>
      <c r="AR25" s="1" t="n"/>
      <c r="AS25" s="1" t="n"/>
      <c r="AT25" s="1" t="n"/>
    </row>
    <row r="26" ht="15" customHeight="1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  <c r="AA26" s="1" t="n"/>
      <c r="AB26" s="1" t="n"/>
      <c r="AC26" s="1" t="n"/>
      <c r="AD26" s="1" t="n"/>
      <c r="AE26" s="1" t="n"/>
      <c r="AF26" s="1" t="n"/>
      <c r="AG26" s="1" t="n"/>
      <c r="AH26" s="1" t="n"/>
      <c r="AI26" s="1" t="n"/>
      <c r="AJ26" s="1" t="n"/>
      <c r="AK26" s="1" t="n"/>
      <c r="AL26" s="1" t="n"/>
      <c r="AM26" s="1" t="n"/>
      <c r="AN26" s="1" t="n"/>
      <c r="AO26" s="1" t="n"/>
      <c r="AP26" s="1" t="n"/>
      <c r="AQ26" s="1" t="n"/>
      <c r="AR26" s="1" t="n"/>
      <c r="AS26" s="1" t="n"/>
      <c r="AT26" s="1" t="n"/>
    </row>
    <row r="27" ht="15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  <c r="AA27" s="1" t="n"/>
      <c r="AB27" s="1" t="n"/>
      <c r="AC27" s="1" t="n"/>
      <c r="AD27" s="1" t="n"/>
      <c r="AE27" s="1" t="n"/>
      <c r="AF27" s="1" t="n"/>
      <c r="AG27" s="1" t="n"/>
      <c r="AH27" s="1" t="n"/>
      <c r="AI27" s="1" t="n"/>
      <c r="AJ27" s="1" t="n"/>
      <c r="AK27" s="1" t="n"/>
      <c r="AL27" s="1" t="n"/>
      <c r="AM27" s="1" t="n"/>
      <c r="AN27" s="1" t="n"/>
      <c r="AO27" s="1" t="n"/>
      <c r="AP27" s="1" t="n"/>
      <c r="AQ27" s="1" t="n"/>
      <c r="AR27" s="1" t="n"/>
      <c r="AS27" s="1" t="n"/>
      <c r="AT27" s="1" t="n"/>
    </row>
    <row r="28" ht="15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/>
      <c r="AE28" s="1" t="n"/>
      <c r="AF28" s="1" t="n"/>
      <c r="AG28" s="1" t="n"/>
      <c r="AH28" s="1" t="n"/>
      <c r="AI28" s="1" t="n"/>
      <c r="AJ28" s="1" t="n"/>
      <c r="AK28" s="1" t="n"/>
      <c r="AL28" s="1" t="n"/>
      <c r="AM28" s="1" t="n"/>
      <c r="AN28" s="1" t="n"/>
      <c r="AO28" s="1" t="n"/>
      <c r="AP28" s="1" t="n"/>
      <c r="AQ28" s="1" t="n"/>
      <c r="AR28" s="1" t="n"/>
      <c r="AS28" s="1" t="n"/>
      <c r="AT28" s="1" t="n"/>
    </row>
    <row r="29" ht="1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/>
      <c r="AE29" s="1" t="n"/>
      <c r="AF29" s="1" t="n"/>
      <c r="AG29" s="1" t="n"/>
      <c r="AH29" s="1" t="n"/>
      <c r="AI29" s="1" t="n"/>
      <c r="AJ29" s="1" t="n"/>
      <c r="AK29" s="1" t="n"/>
      <c r="AL29" s="1" t="n"/>
      <c r="AM29" s="1" t="n"/>
      <c r="AN29" s="1" t="n"/>
      <c r="AO29" s="1" t="n"/>
      <c r="AP29" s="1" t="n"/>
      <c r="AQ29" s="1" t="n"/>
      <c r="AR29" s="1" t="n"/>
      <c r="AS29" s="1" t="n"/>
      <c r="AT29" s="1" t="n"/>
    </row>
    <row r="30" ht="1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/>
      <c r="AE30" s="1" t="n"/>
      <c r="AF30" s="1" t="n"/>
      <c r="AG30" s="1" t="n"/>
      <c r="AH30" s="1" t="n"/>
      <c r="AI30" s="1" t="n"/>
      <c r="AJ30" s="1" t="n"/>
      <c r="AK30" s="1" t="n"/>
      <c r="AL30" s="1" t="n"/>
      <c r="AM30" s="1" t="n"/>
      <c r="AN30" s="1" t="n"/>
      <c r="AO30" s="1" t="n"/>
      <c r="AP30" s="1" t="n"/>
      <c r="AQ30" s="1" t="n"/>
      <c r="AR30" s="1" t="n"/>
      <c r="AS30" s="1" t="n"/>
      <c r="AT30" s="1" t="n"/>
    </row>
    <row r="31" ht="15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/>
      <c r="AE31" s="1" t="n"/>
      <c r="AF31" s="1" t="n"/>
      <c r="AG31" s="1" t="n"/>
      <c r="AH31" s="1" t="n"/>
      <c r="AI31" s="1" t="n"/>
      <c r="AJ31" s="1" t="n"/>
      <c r="AK31" s="1" t="n"/>
      <c r="AL31" s="1" t="n"/>
      <c r="AM31" s="1" t="n"/>
      <c r="AN31" s="1" t="n"/>
      <c r="AO31" s="1" t="n"/>
      <c r="AP31" s="1" t="n"/>
      <c r="AQ31" s="1" t="n"/>
      <c r="AR31" s="1" t="n"/>
      <c r="AS31" s="1" t="n"/>
      <c r="AT31" s="1" t="n"/>
    </row>
    <row r="32" ht="15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  <c r="AA32" s="1" t="n"/>
      <c r="AB32" s="1" t="n"/>
      <c r="AC32" s="1" t="n"/>
      <c r="AD32" s="1" t="n"/>
      <c r="AE32" s="1" t="n"/>
      <c r="AF32" s="1" t="n"/>
      <c r="AG32" s="1" t="n"/>
      <c r="AH32" s="1" t="n"/>
      <c r="AI32" s="1" t="n"/>
      <c r="AJ32" s="1" t="n"/>
      <c r="AK32" s="1" t="n"/>
      <c r="AL32" s="1" t="n"/>
      <c r="AM32" s="1" t="n"/>
      <c r="AN32" s="1" t="n"/>
      <c r="AO32" s="1" t="n"/>
      <c r="AP32" s="1" t="n"/>
      <c r="AQ32" s="1" t="n"/>
      <c r="AR32" s="1" t="n"/>
      <c r="AS32" s="1" t="n"/>
      <c r="AT32" s="1" t="n"/>
    </row>
    <row r="33" ht="15" customHeight="1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  <c r="AA33" s="1" t="n"/>
      <c r="AB33" s="1" t="n"/>
      <c r="AC33" s="1" t="n"/>
      <c r="AD33" s="1" t="n"/>
      <c r="AE33" s="1" t="n"/>
      <c r="AF33" s="1" t="n"/>
      <c r="AG33" s="1" t="n"/>
      <c r="AH33" s="1" t="n"/>
      <c r="AI33" s="1" t="n"/>
      <c r="AJ33" s="1" t="n"/>
      <c r="AK33" s="1" t="n"/>
      <c r="AL33" s="1" t="n"/>
      <c r="AM33" s="1" t="n"/>
      <c r="AN33" s="1" t="n"/>
      <c r="AO33" s="1" t="n"/>
      <c r="AP33" s="1" t="n"/>
      <c r="AQ33" s="1" t="n"/>
      <c r="AR33" s="1" t="n"/>
      <c r="AS33" s="1" t="n"/>
      <c r="AT33" s="1" t="n"/>
    </row>
    <row r="34" ht="15" customHeight="1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  <c r="AA34" s="1" t="n"/>
      <c r="AB34" s="1" t="n"/>
      <c r="AC34" s="1" t="n"/>
      <c r="AD34" s="1" t="n"/>
      <c r="AE34" s="1" t="n"/>
      <c r="AF34" s="1" t="n"/>
      <c r="AG34" s="1" t="n"/>
      <c r="AH34" s="1" t="n"/>
      <c r="AI34" s="1" t="n"/>
      <c r="AJ34" s="1" t="n"/>
      <c r="AK34" s="1" t="n"/>
      <c r="AL34" s="1" t="n"/>
      <c r="AM34" s="1" t="n"/>
      <c r="AN34" s="1" t="n"/>
      <c r="AO34" s="1" t="n"/>
      <c r="AP34" s="1" t="n"/>
      <c r="AQ34" s="1" t="n"/>
      <c r="AR34" s="1" t="n"/>
      <c r="AS34" s="1" t="n"/>
      <c r="AT34" s="1" t="n"/>
    </row>
    <row r="35" ht="10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  <c r="AA35" s="1" t="n"/>
      <c r="AB35" s="1" t="n"/>
      <c r="AC35" s="1" t="n"/>
      <c r="AD35" s="1" t="n"/>
      <c r="AE35" s="1" t="n"/>
      <c r="AF35" s="1" t="n"/>
      <c r="AG35" s="1" t="n"/>
      <c r="AH35" s="1" t="n"/>
      <c r="AI35" s="1" t="n"/>
      <c r="AJ35" s="1" t="n"/>
      <c r="AK35" s="1" t="n"/>
      <c r="AL35" s="1" t="n"/>
      <c r="AM35" s="1" t="n"/>
      <c r="AN35" s="1" t="n"/>
      <c r="AO35" s="1" t="n"/>
      <c r="AP35" s="1" t="n"/>
      <c r="AQ35" s="1" t="n"/>
      <c r="AR35" s="1" t="n"/>
      <c r="AS35" s="1" t="n"/>
      <c r="AT35" s="1" t="n"/>
    </row>
    <row r="36" ht="18" customHeight="1">
      <c r="A36" s="1" t="n"/>
      <c r="B36" s="1" t="n"/>
      <c r="C36" s="42" t="inlineStr">
        <is>
          <t>État mental</t>
        </is>
      </c>
      <c r="D36" s="43" t="inlineStr">
        <is>
          <t>Semaine 1</t>
        </is>
      </c>
      <c r="E36" s="44" t="n"/>
      <c r="F36" s="44" t="n"/>
      <c r="G36" s="44" t="n"/>
      <c r="H36" s="44" t="n"/>
      <c r="I36" s="44" t="n"/>
      <c r="J36" s="44" t="n"/>
      <c r="K36" s="45" t="inlineStr">
        <is>
          <t>Semaine 2</t>
        </is>
      </c>
      <c r="L36" s="46" t="n"/>
      <c r="M36" s="46" t="n"/>
      <c r="N36" s="46" t="n"/>
      <c r="O36" s="46" t="n"/>
      <c r="P36" s="46" t="n"/>
      <c r="Q36" s="46" t="n"/>
      <c r="R36" s="47" t="inlineStr">
        <is>
          <t>Semaine 3</t>
        </is>
      </c>
      <c r="S36" s="48" t="n"/>
      <c r="T36" s="48" t="n"/>
      <c r="U36" s="48" t="n"/>
      <c r="V36" s="48" t="n"/>
      <c r="W36" s="48" t="n"/>
      <c r="X36" s="48" t="n"/>
      <c r="Y36" s="49" t="inlineStr">
        <is>
          <t>Semaine 4</t>
        </is>
      </c>
      <c r="Z36" s="50" t="n"/>
      <c r="AA36" s="50" t="n"/>
      <c r="AB36" s="50" t="n"/>
      <c r="AC36" s="50" t="n"/>
      <c r="AD36" s="50" t="n"/>
      <c r="AE36" s="50" t="n"/>
      <c r="AF36" s="51" t="inlineStr">
        <is>
          <t>Semaine 5</t>
        </is>
      </c>
      <c r="AG36" s="52" t="n"/>
      <c r="AH36" s="52" t="n"/>
      <c r="AI36" s="1" t="n"/>
      <c r="AJ36" s="1" t="n"/>
      <c r="AK36" s="53" t="inlineStr">
        <is>
          <t>Analyse</t>
        </is>
      </c>
      <c r="AN36" s="1" t="n"/>
      <c r="AO36" s="1" t="n"/>
      <c r="AP36" s="1" t="n"/>
      <c r="AQ36" s="1" t="n"/>
      <c r="AR36" s="1" t="n"/>
      <c r="AS36" s="1" t="n"/>
      <c r="AT36" s="1" t="n"/>
    </row>
    <row r="37" ht="12" customHeight="1">
      <c r="A37" s="1" t="n"/>
      <c r="B37" s="1" t="n"/>
      <c r="C37" s="1" t="n"/>
      <c r="D37" s="54">
        <f>IF(1&gt;$AS$1,"",MID("DiLuMaMeJeVeSa",2*WEEKDAY($AR$1+0)-1,2))</f>
        <v/>
      </c>
      <c r="E37" s="54">
        <f>IF(2&gt;$AS$1,"",MID("DiLuMaMeJeVeSa",2*WEEKDAY($AR$1+1)-1,2))</f>
        <v/>
      </c>
      <c r="F37" s="54">
        <f>IF(3&gt;$AS$1,"",MID("DiLuMaMeJeVeSa",2*WEEKDAY($AR$1+2)-1,2))</f>
        <v/>
      </c>
      <c r="G37" s="54">
        <f>IF(4&gt;$AS$1,"",MID("DiLuMaMeJeVeSa",2*WEEKDAY($AR$1+3)-1,2))</f>
        <v/>
      </c>
      <c r="H37" s="54">
        <f>IF(5&gt;$AS$1,"",MID("DiLuMaMeJeVeSa",2*WEEKDAY($AR$1+4)-1,2))</f>
        <v/>
      </c>
      <c r="I37" s="54">
        <f>IF(6&gt;$AS$1,"",MID("DiLuMaMeJeVeSa",2*WEEKDAY($AR$1+5)-1,2))</f>
        <v/>
      </c>
      <c r="J37" s="54">
        <f>IF(7&gt;$AS$1,"",MID("DiLuMaMeJeVeSa",2*WEEKDAY($AR$1+6)-1,2))</f>
        <v/>
      </c>
      <c r="K37" s="55">
        <f>IF(8&gt;$AS$1,"",MID("DiLuMaMeJeVeSa",2*WEEKDAY($AR$1+7)-1,2))</f>
        <v/>
      </c>
      <c r="L37" s="55">
        <f>IF(9&gt;$AS$1,"",MID("DiLuMaMeJeVeSa",2*WEEKDAY($AR$1+8)-1,2))</f>
        <v/>
      </c>
      <c r="M37" s="55">
        <f>IF(10&gt;$AS$1,"",MID("DiLuMaMeJeVeSa",2*WEEKDAY($AR$1+9)-1,2))</f>
        <v/>
      </c>
      <c r="N37" s="55">
        <f>IF(11&gt;$AS$1,"",MID("DiLuMaMeJeVeSa",2*WEEKDAY($AR$1+10)-1,2))</f>
        <v/>
      </c>
      <c r="O37" s="55">
        <f>IF(12&gt;$AS$1,"",MID("DiLuMaMeJeVeSa",2*WEEKDAY($AR$1+11)-1,2))</f>
        <v/>
      </c>
      <c r="P37" s="55">
        <f>IF(13&gt;$AS$1,"",MID("DiLuMaMeJeVeSa",2*WEEKDAY($AR$1+12)-1,2))</f>
        <v/>
      </c>
      <c r="Q37" s="55">
        <f>IF(14&gt;$AS$1,"",MID("DiLuMaMeJeVeSa",2*WEEKDAY($AR$1+13)-1,2))</f>
        <v/>
      </c>
      <c r="R37" s="56">
        <f>IF(15&gt;$AS$1,"",MID("DiLuMaMeJeVeSa",2*WEEKDAY($AR$1+14)-1,2))</f>
        <v/>
      </c>
      <c r="S37" s="56">
        <f>IF(16&gt;$AS$1,"",MID("DiLuMaMeJeVeSa",2*WEEKDAY($AR$1+15)-1,2))</f>
        <v/>
      </c>
      <c r="T37" s="56">
        <f>IF(17&gt;$AS$1,"",MID("DiLuMaMeJeVeSa",2*WEEKDAY($AR$1+16)-1,2))</f>
        <v/>
      </c>
      <c r="U37" s="56">
        <f>IF(18&gt;$AS$1,"",MID("DiLuMaMeJeVeSa",2*WEEKDAY($AR$1+17)-1,2))</f>
        <v/>
      </c>
      <c r="V37" s="56">
        <f>IF(19&gt;$AS$1,"",MID("DiLuMaMeJeVeSa",2*WEEKDAY($AR$1+18)-1,2))</f>
        <v/>
      </c>
      <c r="W37" s="56">
        <f>IF(20&gt;$AS$1,"",MID("DiLuMaMeJeVeSa",2*WEEKDAY($AR$1+19)-1,2))</f>
        <v/>
      </c>
      <c r="X37" s="56">
        <f>IF(21&gt;$AS$1,"",MID("DiLuMaMeJeVeSa",2*WEEKDAY($AR$1+20)-1,2))</f>
        <v/>
      </c>
      <c r="Y37" s="57">
        <f>IF(22&gt;$AS$1,"",MID("DiLuMaMeJeVeSa",2*WEEKDAY($AR$1+21)-1,2))</f>
        <v/>
      </c>
      <c r="Z37" s="57">
        <f>IF(23&gt;$AS$1,"",MID("DiLuMaMeJeVeSa",2*WEEKDAY($AR$1+22)-1,2))</f>
        <v/>
      </c>
      <c r="AA37" s="57">
        <f>IF(24&gt;$AS$1,"",MID("DiLuMaMeJeVeSa",2*WEEKDAY($AR$1+23)-1,2))</f>
        <v/>
      </c>
      <c r="AB37" s="57">
        <f>IF(25&gt;$AS$1,"",MID("DiLuMaMeJeVeSa",2*WEEKDAY($AR$1+24)-1,2))</f>
        <v/>
      </c>
      <c r="AC37" s="57">
        <f>IF(26&gt;$AS$1,"",MID("DiLuMaMeJeVeSa",2*WEEKDAY($AR$1+25)-1,2))</f>
        <v/>
      </c>
      <c r="AD37" s="57">
        <f>IF(27&gt;$AS$1,"",MID("DiLuMaMeJeVeSa",2*WEEKDAY($AR$1+26)-1,2))</f>
        <v/>
      </c>
      <c r="AE37" s="57">
        <f>IF(28&gt;$AS$1,"",MID("DiLuMaMeJeVeSa",2*WEEKDAY($AR$1+27)-1,2))</f>
        <v/>
      </c>
      <c r="AF37" s="58">
        <f>IF(29&gt;$AS$1,"",MID("DiLuMaMeJeVeSa",2*WEEKDAY($AR$1+28)-1,2))</f>
        <v/>
      </c>
      <c r="AG37" s="58">
        <f>IF(30&gt;$AS$1,"",MID("DiLuMaMeJeVeSa",2*WEEKDAY($AR$1+29)-1,2))</f>
        <v/>
      </c>
      <c r="AH37" s="58">
        <f>IF(31&gt;$AS$1,"",MID("DiLuMaMeJeVeSa",2*WEEKDAY($AR$1+30)-1,2))</f>
        <v/>
      </c>
      <c r="AI37" s="1" t="n"/>
      <c r="AJ37" s="1" t="n"/>
      <c r="AN37" s="1" t="n"/>
      <c r="AO37" s="1" t="n"/>
      <c r="AP37" s="1" t="n"/>
      <c r="AQ37" s="1" t="n"/>
      <c r="AR37" s="1" t="n"/>
      <c r="AS37" s="1" t="n"/>
      <c r="AT37" s="1" t="n"/>
    </row>
    <row r="38" ht="14" customHeight="1">
      <c r="A38" s="1" t="n"/>
      <c r="B38" s="1" t="n"/>
      <c r="C38" s="1" t="n"/>
      <c r="D38" s="59">
        <f>IF(1&gt;$AS$1,"",1)</f>
        <v/>
      </c>
      <c r="E38" s="59">
        <f>IF(2&gt;$AS$1,"",2)</f>
        <v/>
      </c>
      <c r="F38" s="59">
        <f>IF(3&gt;$AS$1,"",3)</f>
        <v/>
      </c>
      <c r="G38" s="59">
        <f>IF(4&gt;$AS$1,"",4)</f>
        <v/>
      </c>
      <c r="H38" s="59">
        <f>IF(5&gt;$AS$1,"",5)</f>
        <v/>
      </c>
      <c r="I38" s="59">
        <f>IF(6&gt;$AS$1,"",6)</f>
        <v/>
      </c>
      <c r="J38" s="59">
        <f>IF(7&gt;$AS$1,"",7)</f>
        <v/>
      </c>
      <c r="K38" s="60">
        <f>IF(8&gt;$AS$1,"",8)</f>
        <v/>
      </c>
      <c r="L38" s="60">
        <f>IF(9&gt;$AS$1,"",9)</f>
        <v/>
      </c>
      <c r="M38" s="60">
        <f>IF(10&gt;$AS$1,"",10)</f>
        <v/>
      </c>
      <c r="N38" s="60">
        <f>IF(11&gt;$AS$1,"",11)</f>
        <v/>
      </c>
      <c r="O38" s="60">
        <f>IF(12&gt;$AS$1,"",12)</f>
        <v/>
      </c>
      <c r="P38" s="60">
        <f>IF(13&gt;$AS$1,"",13)</f>
        <v/>
      </c>
      <c r="Q38" s="60">
        <f>IF(14&gt;$AS$1,"",14)</f>
        <v/>
      </c>
      <c r="R38" s="61">
        <f>IF(15&gt;$AS$1,"",15)</f>
        <v/>
      </c>
      <c r="S38" s="61">
        <f>IF(16&gt;$AS$1,"",16)</f>
        <v/>
      </c>
      <c r="T38" s="61">
        <f>IF(17&gt;$AS$1,"",17)</f>
        <v/>
      </c>
      <c r="U38" s="61">
        <f>IF(18&gt;$AS$1,"",18)</f>
        <v/>
      </c>
      <c r="V38" s="61">
        <f>IF(19&gt;$AS$1,"",19)</f>
        <v/>
      </c>
      <c r="W38" s="61">
        <f>IF(20&gt;$AS$1,"",20)</f>
        <v/>
      </c>
      <c r="X38" s="61">
        <f>IF(21&gt;$AS$1,"",21)</f>
        <v/>
      </c>
      <c r="Y38" s="62">
        <f>IF(22&gt;$AS$1,"",22)</f>
        <v/>
      </c>
      <c r="Z38" s="62">
        <f>IF(23&gt;$AS$1,"",23)</f>
        <v/>
      </c>
      <c r="AA38" s="62">
        <f>IF(24&gt;$AS$1,"",24)</f>
        <v/>
      </c>
      <c r="AB38" s="62">
        <f>IF(25&gt;$AS$1,"",25)</f>
        <v/>
      </c>
      <c r="AC38" s="62">
        <f>IF(26&gt;$AS$1,"",26)</f>
        <v/>
      </c>
      <c r="AD38" s="62">
        <f>IF(27&gt;$AS$1,"",27)</f>
        <v/>
      </c>
      <c r="AE38" s="62">
        <f>IF(28&gt;$AS$1,"",28)</f>
        <v/>
      </c>
      <c r="AF38" s="63">
        <f>IF(29&gt;$AS$1,"",29)</f>
        <v/>
      </c>
      <c r="AG38" s="63">
        <f>IF(30&gt;$AS$1,"",30)</f>
        <v/>
      </c>
      <c r="AH38" s="63">
        <f>IF(31&gt;$AS$1,"",31)</f>
        <v/>
      </c>
      <c r="AI38" s="1" t="n"/>
      <c r="AJ38" s="1" t="n"/>
      <c r="AK38" s="78" t="inlineStr">
        <is>
          <t>Humeur</t>
        </is>
      </c>
      <c r="AL38" s="79" t="n"/>
      <c r="AM38" s="79" t="n"/>
      <c r="AN38" s="1" t="n"/>
      <c r="AO38" s="1" t="n"/>
      <c r="AP38" s="1" t="n"/>
      <c r="AQ38" s="1" t="n"/>
      <c r="AR38" s="1" t="n"/>
      <c r="AS38" s="1" t="n"/>
      <c r="AT38" s="1" t="n"/>
    </row>
    <row r="39" ht="16" customHeight="1">
      <c r="A39" s="1" t="n"/>
      <c r="B39" s="1" t="n"/>
      <c r="C39" s="71" t="inlineStr">
        <is>
          <t>Humeur (1-10)</t>
        </is>
      </c>
      <c r="D39" s="80" t="n"/>
      <c r="E39" s="80" t="n"/>
      <c r="F39" s="80" t="n"/>
      <c r="G39" s="80" t="n"/>
      <c r="H39" s="80" t="n"/>
      <c r="I39" s="80" t="n"/>
      <c r="J39" s="80" t="n"/>
      <c r="K39" s="80" t="n"/>
      <c r="L39" s="80" t="n"/>
      <c r="M39" s="80" t="n"/>
      <c r="N39" s="80" t="n"/>
      <c r="O39" s="80" t="n"/>
      <c r="P39" s="80" t="n"/>
      <c r="Q39" s="80" t="n"/>
      <c r="R39" s="80" t="n"/>
      <c r="S39" s="80" t="n"/>
      <c r="T39" s="80" t="n"/>
      <c r="U39" s="80" t="n"/>
      <c r="V39" s="80" t="n"/>
      <c r="W39" s="80" t="n"/>
      <c r="X39" s="80" t="n"/>
      <c r="Y39" s="80" t="n"/>
      <c r="Z39" s="80" t="n"/>
      <c r="AA39" s="80" t="n"/>
      <c r="AB39" s="80" t="n"/>
      <c r="AC39" s="80" t="n"/>
      <c r="AD39" s="80" t="n"/>
      <c r="AE39" s="80" t="n"/>
      <c r="AF39" s="80" t="n"/>
      <c r="AG39" s="80" t="n"/>
      <c r="AH39" s="80" t="n"/>
      <c r="AI39" s="1" t="n"/>
      <c r="AJ39" s="1" t="n"/>
      <c r="AK39" s="81" t="inlineStr">
        <is>
          <t>Semaine 1</t>
        </is>
      </c>
      <c r="AL39" s="82">
        <f>IF(AM39="","",REPT("█",ROUND(MAX(0,MIN(1,AM39))*15,0)))</f>
        <v/>
      </c>
      <c r="AM39" s="70">
        <f>IF(COUNT(D39:J39)=0,"",AVERAGE(D39:J39)/10)</f>
        <v/>
      </c>
      <c r="AN39" s="1" t="n"/>
      <c r="AO39" s="1" t="n"/>
      <c r="AP39" s="1" t="n"/>
      <c r="AQ39" s="1" t="n"/>
      <c r="AR39" s="1" t="n"/>
      <c r="AS39" s="1" t="n"/>
      <c r="AT39" s="1" t="n"/>
    </row>
    <row r="40" ht="16" customHeight="1">
      <c r="A40" s="1" t="n"/>
      <c r="B40" s="1" t="n"/>
      <c r="C40" s="71" t="inlineStr">
        <is>
          <t>Motivation (1-10)</t>
        </is>
      </c>
      <c r="D40" s="80" t="n"/>
      <c r="E40" s="80" t="n"/>
      <c r="F40" s="80" t="n"/>
      <c r="G40" s="80" t="n"/>
      <c r="H40" s="80" t="n"/>
      <c r="I40" s="80" t="n"/>
      <c r="J40" s="80" t="n"/>
      <c r="K40" s="80" t="n"/>
      <c r="L40" s="80" t="n"/>
      <c r="M40" s="80" t="n"/>
      <c r="N40" s="80" t="n"/>
      <c r="O40" s="80" t="n"/>
      <c r="P40" s="80" t="n"/>
      <c r="Q40" s="80" t="n"/>
      <c r="R40" s="80" t="n"/>
      <c r="S40" s="80" t="n"/>
      <c r="T40" s="80" t="n"/>
      <c r="U40" s="80" t="n"/>
      <c r="V40" s="80" t="n"/>
      <c r="W40" s="80" t="n"/>
      <c r="X40" s="80" t="n"/>
      <c r="Y40" s="80" t="n"/>
      <c r="Z40" s="80" t="n"/>
      <c r="AA40" s="80" t="n"/>
      <c r="AB40" s="80" t="n"/>
      <c r="AC40" s="80" t="n"/>
      <c r="AD40" s="80" t="n"/>
      <c r="AE40" s="80" t="n"/>
      <c r="AF40" s="80" t="n"/>
      <c r="AG40" s="80" t="n"/>
      <c r="AH40" s="80" t="n"/>
      <c r="AI40" s="1" t="n"/>
      <c r="AJ40" s="1" t="n"/>
      <c r="AK40" s="81" t="inlineStr">
        <is>
          <t>Semaine 2</t>
        </is>
      </c>
      <c r="AL40" s="82">
        <f>IF(AM40="","",REPT("█",ROUND(MAX(0,MIN(1,AM40))*15,0)))</f>
        <v/>
      </c>
      <c r="AM40" s="70">
        <f>IF(COUNT(K39:Q39)=0,"",AVERAGE(K39:Q39)/10)</f>
        <v/>
      </c>
      <c r="AN40" s="1" t="n"/>
      <c r="AO40" s="1" t="n"/>
      <c r="AP40" s="1" t="n"/>
      <c r="AQ40" s="1" t="n"/>
      <c r="AR40" s="1" t="n"/>
      <c r="AS40" s="1" t="n"/>
      <c r="AT40" s="1" t="n"/>
    </row>
    <row r="41" ht="16" customHeight="1">
      <c r="A41" s="1" t="n"/>
      <c r="B41" s="1" t="n"/>
      <c r="C41" s="75" t="inlineStr">
        <is>
          <t>Score mental</t>
        </is>
      </c>
      <c r="D41" s="72">
        <f>IF(COUNT(D39:D40)=0,"",AVERAGE(D39:D40)/10)</f>
        <v/>
      </c>
      <c r="E41" s="72">
        <f>IF(COUNT(E39:E40)=0,"",AVERAGE(E39:E40)/10)</f>
        <v/>
      </c>
      <c r="F41" s="72">
        <f>IF(COUNT(F39:F40)=0,"",AVERAGE(F39:F40)/10)</f>
        <v/>
      </c>
      <c r="G41" s="72">
        <f>IF(COUNT(G39:G40)=0,"",AVERAGE(G39:G40)/10)</f>
        <v/>
      </c>
      <c r="H41" s="72">
        <f>IF(COUNT(H39:H40)=0,"",AVERAGE(H39:H40)/10)</f>
        <v/>
      </c>
      <c r="I41" s="72">
        <f>IF(COUNT(I39:I40)=0,"",AVERAGE(I39:I40)/10)</f>
        <v/>
      </c>
      <c r="J41" s="72">
        <f>IF(COUNT(J39:J40)=0,"",AVERAGE(J39:J40)/10)</f>
        <v/>
      </c>
      <c r="K41" s="72">
        <f>IF(COUNT(K39:K40)=0,"",AVERAGE(K39:K40)/10)</f>
        <v/>
      </c>
      <c r="L41" s="72">
        <f>IF(COUNT(L39:L40)=0,"",AVERAGE(L39:L40)/10)</f>
        <v/>
      </c>
      <c r="M41" s="72">
        <f>IF(COUNT(M39:M40)=0,"",AVERAGE(M39:M40)/10)</f>
        <v/>
      </c>
      <c r="N41" s="72">
        <f>IF(COUNT(N39:N40)=0,"",AVERAGE(N39:N40)/10)</f>
        <v/>
      </c>
      <c r="O41" s="72">
        <f>IF(COUNT(O39:O40)=0,"",AVERAGE(O39:O40)/10)</f>
        <v/>
      </c>
      <c r="P41" s="72">
        <f>IF(COUNT(P39:P40)=0,"",AVERAGE(P39:P40)/10)</f>
        <v/>
      </c>
      <c r="Q41" s="72">
        <f>IF(COUNT(Q39:Q40)=0,"",AVERAGE(Q39:Q40)/10)</f>
        <v/>
      </c>
      <c r="R41" s="72">
        <f>IF(COUNT(R39:R40)=0,"",AVERAGE(R39:R40)/10)</f>
        <v/>
      </c>
      <c r="S41" s="72">
        <f>IF(COUNT(S39:S40)=0,"",AVERAGE(S39:S40)/10)</f>
        <v/>
      </c>
      <c r="T41" s="72">
        <f>IF(COUNT(T39:T40)=0,"",AVERAGE(T39:T40)/10)</f>
        <v/>
      </c>
      <c r="U41" s="72">
        <f>IF(COUNT(U39:U40)=0,"",AVERAGE(U39:U40)/10)</f>
        <v/>
      </c>
      <c r="V41" s="72">
        <f>IF(COUNT(V39:V40)=0,"",AVERAGE(V39:V40)/10)</f>
        <v/>
      </c>
      <c r="W41" s="72">
        <f>IF(COUNT(W39:W40)=0,"",AVERAGE(W39:W40)/10)</f>
        <v/>
      </c>
      <c r="X41" s="72">
        <f>IF(COUNT(X39:X40)=0,"",AVERAGE(X39:X40)/10)</f>
        <v/>
      </c>
      <c r="Y41" s="72">
        <f>IF(COUNT(Y39:Y40)=0,"",AVERAGE(Y39:Y40)/10)</f>
        <v/>
      </c>
      <c r="Z41" s="72">
        <f>IF(COUNT(Z39:Z40)=0,"",AVERAGE(Z39:Z40)/10)</f>
        <v/>
      </c>
      <c r="AA41" s="72">
        <f>IF(COUNT(AA39:AA40)=0,"",AVERAGE(AA39:AA40)/10)</f>
        <v/>
      </c>
      <c r="AB41" s="72">
        <f>IF(COUNT(AB39:AB40)=0,"",AVERAGE(AB39:AB40)/10)</f>
        <v/>
      </c>
      <c r="AC41" s="72">
        <f>IF(COUNT(AC39:AC40)=0,"",AVERAGE(AC39:AC40)/10)</f>
        <v/>
      </c>
      <c r="AD41" s="72">
        <f>IF(COUNT(AD39:AD40)=0,"",AVERAGE(AD39:AD40)/10)</f>
        <v/>
      </c>
      <c r="AE41" s="72">
        <f>IF(COUNT(AE39:AE40)=0,"",AVERAGE(AE39:AE40)/10)</f>
        <v/>
      </c>
      <c r="AF41" s="72">
        <f>IF(COUNT(AF39:AF40)=0,"",AVERAGE(AF39:AF40)/10)</f>
        <v/>
      </c>
      <c r="AG41" s="72">
        <f>IF(COUNT(AG39:AG40)=0,"",AVERAGE(AG39:AG40)/10)</f>
        <v/>
      </c>
      <c r="AH41" s="72">
        <f>IF(COUNT(AH39:AH40)=0,"",AVERAGE(AH39:AH40)/10)</f>
        <v/>
      </c>
      <c r="AI41" s="1" t="n"/>
      <c r="AJ41" s="1" t="n"/>
      <c r="AK41" s="81" t="inlineStr">
        <is>
          <t>Semaine 3</t>
        </is>
      </c>
      <c r="AL41" s="82">
        <f>IF(AM41="","",REPT("█",ROUND(MAX(0,MIN(1,AM41))*15,0)))</f>
        <v/>
      </c>
      <c r="AM41" s="70">
        <f>IF(COUNT(R39:X39)=0,"",AVERAGE(R39:X39)/10)</f>
        <v/>
      </c>
      <c r="AN41" s="1" t="n"/>
      <c r="AO41" s="1" t="n"/>
      <c r="AP41" s="1" t="n"/>
      <c r="AQ41" s="1" t="n"/>
      <c r="AR41" s="1" t="n"/>
      <c r="AS41" s="1" t="n"/>
      <c r="AT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81" t="inlineStr">
        <is>
          <t>Semaine 4</t>
        </is>
      </c>
      <c r="AL42" s="82">
        <f>IF(AM42="","",REPT("█",ROUND(MAX(0,MIN(1,AM42))*15,0)))</f>
        <v/>
      </c>
      <c r="AM42" s="70">
        <f>IF(COUNT(Y39:AE39)=0,"",AVERAGE(Y39:AE39)/10)</f>
        <v/>
      </c>
      <c r="AN42" s="1" t="n"/>
      <c r="AO42" s="1" t="n"/>
      <c r="AP42" s="1" t="n"/>
      <c r="AQ42" s="1" t="n"/>
      <c r="AR42" s="1" t="n"/>
      <c r="AS42" s="1" t="n"/>
      <c r="AT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81" t="inlineStr">
        <is>
          <t>Semaine 5</t>
        </is>
      </c>
      <c r="AL43" s="82">
        <f>IF(AM43="","",REPT("█",ROUND(MAX(0,MIN(1,AM43))*15,0)))</f>
        <v/>
      </c>
      <c r="AM43" s="70">
        <f>IF(COUNT(AF39:AH39)=0,"",AVERAGE(AF39:AH39)/10)</f>
        <v/>
      </c>
      <c r="AN43" s="1" t="n"/>
      <c r="AO43" s="1" t="n"/>
      <c r="AP43" s="1" t="n"/>
      <c r="AQ43" s="1" t="n"/>
      <c r="AR43" s="1" t="n"/>
      <c r="AS43" s="1" t="n"/>
      <c r="AT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83" t="inlineStr">
        <is>
          <t>Motivation</t>
        </is>
      </c>
      <c r="AL44" s="79" t="n"/>
      <c r="AM44" s="79" t="n"/>
      <c r="AN44" s="1" t="n"/>
      <c r="AO44" s="1" t="n"/>
      <c r="AP44" s="1" t="n"/>
      <c r="AQ44" s="1" t="n"/>
      <c r="AR44" s="1" t="n"/>
      <c r="AS44" s="1" t="n"/>
      <c r="AT44" s="1" t="n"/>
    </row>
    <row r="45" ht="1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81" t="inlineStr">
        <is>
          <t>Semaine 1</t>
        </is>
      </c>
      <c r="AL45" s="84">
        <f>IF(AM45="","",REPT("█",ROUND(MAX(0,MIN(1,AM45))*15,0)))</f>
        <v/>
      </c>
      <c r="AM45" s="70">
        <f>IF(COUNT(D40:J40)=0,"",AVERAGE(D40:J40)/10)</f>
        <v/>
      </c>
      <c r="AN45" s="1" t="n"/>
      <c r="AO45" s="1" t="n"/>
      <c r="AP45" s="1" t="n"/>
      <c r="AQ45" s="1" t="n"/>
      <c r="AR45" s="1" t="n"/>
      <c r="AS45" s="1" t="n"/>
      <c r="AT45" s="1" t="n"/>
    </row>
    <row r="46" ht="1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81" t="inlineStr">
        <is>
          <t>Semaine 2</t>
        </is>
      </c>
      <c r="AL46" s="84">
        <f>IF(AM46="","",REPT("█",ROUND(MAX(0,MIN(1,AM46))*15,0)))</f>
        <v/>
      </c>
      <c r="AM46" s="70">
        <f>IF(COUNT(K40:Q40)=0,"",AVERAGE(K40:Q40)/10)</f>
        <v/>
      </c>
      <c r="AN46" s="1" t="n"/>
      <c r="AO46" s="1" t="n"/>
      <c r="AP46" s="1" t="n"/>
      <c r="AQ46" s="1" t="n"/>
      <c r="AR46" s="1" t="n"/>
      <c r="AS46" s="1" t="n"/>
      <c r="AT46" s="1" t="n"/>
    </row>
    <row r="47" ht="1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81" t="inlineStr">
        <is>
          <t>Semaine 3</t>
        </is>
      </c>
      <c r="AL47" s="84">
        <f>IF(AM47="","",REPT("█",ROUND(MAX(0,MIN(1,AM47))*15,0)))</f>
        <v/>
      </c>
      <c r="AM47" s="70">
        <f>IF(COUNT(R40:X40)=0,"",AVERAGE(R40:X40)/10)</f>
        <v/>
      </c>
      <c r="AN47" s="1" t="n"/>
      <c r="AO47" s="1" t="n"/>
      <c r="AP47" s="1" t="n"/>
      <c r="AQ47" s="1" t="n"/>
      <c r="AR47" s="1" t="n"/>
      <c r="AS47" s="1" t="n"/>
      <c r="AT47" s="1" t="n"/>
    </row>
    <row r="48" ht="1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81" t="inlineStr">
        <is>
          <t>Semaine 4</t>
        </is>
      </c>
      <c r="AL48" s="84">
        <f>IF(AM48="","",REPT("█",ROUND(MAX(0,MIN(1,AM48))*15,0)))</f>
        <v/>
      </c>
      <c r="AM48" s="70">
        <f>IF(COUNT(Y40:AE40)=0,"",AVERAGE(Y40:AE40)/10)</f>
        <v/>
      </c>
      <c r="AN48" s="1" t="n"/>
      <c r="AO48" s="1" t="n"/>
      <c r="AP48" s="1" t="n"/>
      <c r="AQ48" s="1" t="n"/>
      <c r="AR48" s="1" t="n"/>
      <c r="AS48" s="1" t="n"/>
      <c r="AT48" s="1" t="n"/>
    </row>
    <row r="49" ht="1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81" t="inlineStr">
        <is>
          <t>Semaine 5</t>
        </is>
      </c>
      <c r="AL49" s="84">
        <f>IF(AM49="","",REPT("█",ROUND(MAX(0,MIN(1,AM49))*15,0)))</f>
        <v/>
      </c>
      <c r="AM49" s="70">
        <f>IF(COUNT(AF40:AH40)=0,"",AVERAGE(AF40:AH40)/10)</f>
        <v/>
      </c>
      <c r="AN49" s="1" t="n"/>
      <c r="AO49" s="1" t="n"/>
      <c r="AP49" s="1" t="n"/>
      <c r="AQ49" s="1" t="n"/>
      <c r="AR49" s="1" t="n"/>
      <c r="AS49" s="1" t="n"/>
      <c r="AT49" s="1" t="n"/>
    </row>
    <row r="50" ht="1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85" t="inlineStr">
        <is>
          <t>Score mental</t>
        </is>
      </c>
      <c r="AL50" s="79" t="n"/>
      <c r="AM50" s="79" t="n"/>
      <c r="AN50" s="1" t="n"/>
      <c r="AO50" s="1" t="n"/>
      <c r="AP50" s="1" t="n"/>
      <c r="AQ50" s="1" t="n"/>
      <c r="AR50" s="1" t="n"/>
      <c r="AS50" s="1" t="n"/>
      <c r="AT50" s="1" t="n"/>
    </row>
    <row r="51" ht="1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81" t="inlineStr">
        <is>
          <t>Semaine 1</t>
        </is>
      </c>
      <c r="AL51" s="74">
        <f>IF(AM51="","",REPT("█",ROUND(MAX(0,MIN(1,AM51))*15,0)))</f>
        <v/>
      </c>
      <c r="AM51" s="70">
        <f>IF(COUNT(D41:J41)=0,"",AVERAGE(D41:J41))</f>
        <v/>
      </c>
      <c r="AN51" s="1" t="n"/>
      <c r="AO51" s="1" t="n"/>
      <c r="AP51" s="1" t="n"/>
      <c r="AQ51" s="1" t="n"/>
      <c r="AR51" s="1" t="n"/>
      <c r="AS51" s="1" t="n"/>
      <c r="AT51" s="1" t="n"/>
    </row>
    <row r="52" ht="1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81" t="inlineStr">
        <is>
          <t>Semaine 2</t>
        </is>
      </c>
      <c r="AL52" s="74">
        <f>IF(AM52="","",REPT("█",ROUND(MAX(0,MIN(1,AM52))*15,0)))</f>
        <v/>
      </c>
      <c r="AM52" s="70">
        <f>IF(COUNT(K41:Q41)=0,"",AVERAGE(K41:Q41))</f>
        <v/>
      </c>
      <c r="AN52" s="1" t="n"/>
      <c r="AO52" s="1" t="n"/>
      <c r="AP52" s="1" t="n"/>
      <c r="AQ52" s="1" t="n"/>
      <c r="AR52" s="1" t="n"/>
      <c r="AS52" s="1" t="n"/>
      <c r="AT52" s="1" t="n"/>
    </row>
    <row r="53" ht="1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81" t="inlineStr">
        <is>
          <t>Semaine 3</t>
        </is>
      </c>
      <c r="AL53" s="74">
        <f>IF(AM53="","",REPT("█",ROUND(MAX(0,MIN(1,AM53))*15,0)))</f>
        <v/>
      </c>
      <c r="AM53" s="70">
        <f>IF(COUNT(R41:X41)=0,"",AVERAGE(R41:X41))</f>
        <v/>
      </c>
      <c r="AN53" s="1" t="n"/>
      <c r="AO53" s="1" t="n"/>
      <c r="AP53" s="1" t="n"/>
      <c r="AQ53" s="1" t="n"/>
      <c r="AR53" s="1" t="n"/>
      <c r="AS53" s="1" t="n"/>
      <c r="AT53" s="1" t="n"/>
    </row>
    <row r="54" ht="1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81" t="inlineStr">
        <is>
          <t>Semaine 4</t>
        </is>
      </c>
      <c r="AL54" s="74">
        <f>IF(AM54="","",REPT("█",ROUND(MAX(0,MIN(1,AM54))*15,0)))</f>
        <v/>
      </c>
      <c r="AM54" s="70">
        <f>IF(COUNT(Y41:AE41)=0,"",AVERAGE(Y41:AE41))</f>
        <v/>
      </c>
      <c r="AN54" s="1" t="n"/>
      <c r="AO54" s="1" t="n"/>
      <c r="AP54" s="1" t="n"/>
      <c r="AQ54" s="1" t="n"/>
      <c r="AR54" s="1" t="n"/>
      <c r="AS54" s="1" t="n"/>
      <c r="AT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81" t="inlineStr">
        <is>
          <t>Semaine 5</t>
        </is>
      </c>
      <c r="AL55" s="74">
        <f>IF(AM55="","",REPT("█",ROUND(MAX(0,MIN(1,AM55))*15,0)))</f>
        <v/>
      </c>
      <c r="AM55" s="70">
        <f>IF(COUNT(AF41:AH41)=0,"",AVERAGE(AF41:AH41))</f>
        <v/>
      </c>
      <c r="AN55" s="1" t="n"/>
      <c r="AO55" s="1" t="n"/>
      <c r="AP55" s="1" t="n"/>
      <c r="AQ55" s="1" t="n"/>
      <c r="AR55" s="1" t="n"/>
      <c r="AS55" s="1" t="n"/>
      <c r="AT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  <c r="AA58" s="1" t="n"/>
      <c r="AB58" s="1" t="n"/>
      <c r="AC58" s="1" t="n"/>
      <c r="AD58" s="1" t="n"/>
      <c r="AE58" s="1" t="n"/>
      <c r="AF58" s="1" t="n"/>
      <c r="AG58" s="1" t="n"/>
      <c r="AH58" s="1" t="n"/>
      <c r="AI58" s="1" t="n"/>
      <c r="AJ58" s="1" t="n"/>
      <c r="AK58" s="1" t="n"/>
      <c r="AL58" s="1" t="n"/>
      <c r="AM58" s="1" t="n"/>
      <c r="AN58" s="1" t="n"/>
      <c r="AO58" s="1" t="n"/>
      <c r="AP58" s="1" t="n"/>
      <c r="AQ58" s="1" t="n"/>
      <c r="AR58" s="1" t="n"/>
      <c r="AS58" s="1" t="n"/>
      <c r="AT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  <c r="AA59" s="1" t="n"/>
      <c r="AB59" s="1" t="n"/>
      <c r="AC59" s="1" t="n"/>
      <c r="AD59" s="1" t="n"/>
      <c r="AE59" s="1" t="n"/>
      <c r="AF59" s="1" t="n"/>
      <c r="AG59" s="1" t="n"/>
      <c r="AH59" s="1" t="n"/>
      <c r="AI59" s="1" t="n"/>
      <c r="AJ59" s="1" t="n"/>
      <c r="AK59" s="1" t="n"/>
      <c r="AL59" s="1" t="n"/>
      <c r="AM59" s="1" t="n"/>
      <c r="AN59" s="1" t="n"/>
      <c r="AO59" s="1" t="n"/>
      <c r="AP59" s="1" t="n"/>
      <c r="AQ59" s="1" t="n"/>
      <c r="AR59" s="1" t="n"/>
      <c r="AS59" s="1" t="n"/>
      <c r="AT59" s="1" t="n"/>
    </row>
    <row r="60">
      <c r="A60" s="1" t="n"/>
      <c r="B60" s="1" t="n"/>
      <c r="C60" s="1" t="n"/>
      <c r="D60" s="34">
        <f>IF(D19="",0,D19)</f>
        <v/>
      </c>
      <c r="E60" s="34">
        <f>IF(E19="",D60,E19)</f>
        <v/>
      </c>
      <c r="F60" s="34">
        <f>IF(F19="",E60,F19)</f>
        <v/>
      </c>
      <c r="G60" s="34">
        <f>IF(G19="",F60,G19)</f>
        <v/>
      </c>
      <c r="H60" s="34">
        <f>IF(H19="",G60,H19)</f>
        <v/>
      </c>
      <c r="I60" s="34">
        <f>IF(I19="",H60,I19)</f>
        <v/>
      </c>
      <c r="J60" s="34">
        <f>IF(J19="",I60,J19)</f>
        <v/>
      </c>
      <c r="K60" s="34">
        <f>IF(K19="",J60,K19)</f>
        <v/>
      </c>
      <c r="L60" s="34">
        <f>IF(L19="",K60,L19)</f>
        <v/>
      </c>
      <c r="M60" s="34">
        <f>IF(M19="",L60,M19)</f>
        <v/>
      </c>
      <c r="N60" s="34">
        <f>IF(N19="",M60,N19)</f>
        <v/>
      </c>
      <c r="O60" s="34">
        <f>IF(O19="",N60,O19)</f>
        <v/>
      </c>
      <c r="P60" s="34">
        <f>IF(P19="",O60,P19)</f>
        <v/>
      </c>
      <c r="Q60" s="34">
        <f>IF(Q19="",P60,Q19)</f>
        <v/>
      </c>
      <c r="R60" s="34">
        <f>IF(R19="",Q60,R19)</f>
        <v/>
      </c>
      <c r="S60" s="34">
        <f>IF(S19="",R60,S19)</f>
        <v/>
      </c>
      <c r="T60" s="34">
        <f>IF(T19="",S60,T19)</f>
        <v/>
      </c>
      <c r="U60" s="34">
        <f>IF(U19="",T60,U19)</f>
        <v/>
      </c>
      <c r="V60" s="34">
        <f>IF(V19="",U60,V19)</f>
        <v/>
      </c>
      <c r="W60" s="34">
        <f>IF(W19="",V60,W19)</f>
        <v/>
      </c>
      <c r="X60" s="34">
        <f>IF(X19="",W60,X19)</f>
        <v/>
      </c>
      <c r="Y60" s="34">
        <f>IF(Y19="",X60,Y19)</f>
        <v/>
      </c>
      <c r="Z60" s="34">
        <f>IF(Z19="",Y60,Z19)</f>
        <v/>
      </c>
      <c r="AA60" s="34">
        <f>IF(AA19="",Z60,AA19)</f>
        <v/>
      </c>
      <c r="AB60" s="34">
        <f>IF(AB19="",AA60,AB19)</f>
        <v/>
      </c>
      <c r="AC60" s="34">
        <f>IF(AC19="",AB60,AC19)</f>
        <v/>
      </c>
      <c r="AD60" s="34">
        <f>IF(AD19="",AC60,AD19)</f>
        <v/>
      </c>
      <c r="AE60" s="34">
        <f>IF(AE19="",AD60,AE19)</f>
        <v/>
      </c>
      <c r="AF60" s="34">
        <f>IF(AF19="",AE60,AF19)</f>
        <v/>
      </c>
      <c r="AG60" s="34">
        <f>IF(AG19="",AF60,AG19)</f>
        <v/>
      </c>
      <c r="AH60" s="34">
        <f>IF(AH19="",AG60,AH19)</f>
        <v/>
      </c>
      <c r="AI60" s="1" t="n"/>
      <c r="AJ60" s="1" t="n"/>
      <c r="AK60" s="1" t="n"/>
      <c r="AL60" s="1" t="n"/>
      <c r="AM60" s="1" t="n"/>
      <c r="AN60" s="1" t="n"/>
      <c r="AO60" s="1" t="n"/>
      <c r="AP60" s="1" t="n"/>
      <c r="AQ60" s="1" t="n"/>
      <c r="AR60" s="1" t="n"/>
      <c r="AS60" s="1" t="n"/>
      <c r="AT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  <c r="AA61" s="1" t="n"/>
      <c r="AB61" s="1" t="n"/>
      <c r="AC61" s="1" t="n"/>
      <c r="AD61" s="1" t="n"/>
      <c r="AE61" s="1" t="n"/>
      <c r="AF61" s="1" t="n"/>
      <c r="AG61" s="1" t="n"/>
      <c r="AH61" s="1" t="n"/>
      <c r="AI61" s="1" t="n"/>
      <c r="AJ61" s="1" t="n"/>
      <c r="AK61" s="1" t="n"/>
      <c r="AL61" s="1" t="n"/>
      <c r="AM61" s="1" t="n"/>
      <c r="AN61" s="1" t="n"/>
      <c r="AO61" s="1" t="n"/>
      <c r="AP61" s="1" t="n"/>
      <c r="AQ61" s="1" t="n"/>
      <c r="AR61" s="1" t="n"/>
      <c r="AS61" s="1" t="n"/>
      <c r="AT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  <c r="AA62" s="1" t="n"/>
      <c r="AB62" s="1" t="n"/>
      <c r="AC62" s="1" t="n"/>
      <c r="AD62" s="1" t="n"/>
      <c r="AE62" s="1" t="n"/>
      <c r="AF62" s="1" t="n"/>
      <c r="AG62" s="1" t="n"/>
      <c r="AH62" s="1" t="n"/>
      <c r="AI62" s="1" t="n"/>
      <c r="AJ62" s="1" t="n"/>
      <c r="AK62" s="1" t="n"/>
      <c r="AL62" s="1" t="n"/>
      <c r="AM62" s="1" t="n"/>
      <c r="AN62" s="1" t="n"/>
      <c r="AO62" s="1" t="n"/>
      <c r="AP62" s="1" t="n"/>
      <c r="AQ62" s="1" t="n"/>
      <c r="AR62" s="1" t="n"/>
      <c r="AS62" s="1" t="n"/>
      <c r="AT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  <c r="AA63" s="1" t="n"/>
      <c r="AB63" s="1" t="n"/>
      <c r="AC63" s="1" t="n"/>
      <c r="AD63" s="1" t="n"/>
      <c r="AE63" s="1" t="n"/>
      <c r="AF63" s="1" t="n"/>
      <c r="AG63" s="1" t="n"/>
      <c r="AH63" s="1" t="n"/>
      <c r="AI63" s="1" t="n"/>
      <c r="AJ63" s="1" t="n"/>
      <c r="AK63" s="1" t="n"/>
      <c r="AL63" s="1" t="n"/>
      <c r="AM63" s="1" t="n"/>
      <c r="AN63" s="1" t="n"/>
      <c r="AO63" s="1" t="n"/>
      <c r="AP63" s="1" t="n"/>
      <c r="AQ63" s="1" t="n"/>
      <c r="AR63" s="1" t="n"/>
      <c r="AS63" s="1" t="n"/>
      <c r="AT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  <c r="AA64" s="1" t="n"/>
      <c r="AB64" s="1" t="n"/>
      <c r="AC64" s="1" t="n"/>
      <c r="AD64" s="1" t="n"/>
      <c r="AE64" s="1" t="n"/>
      <c r="AF64" s="1" t="n"/>
      <c r="AG64" s="1" t="n"/>
      <c r="AH64" s="1" t="n"/>
      <c r="AI64" s="1" t="n"/>
      <c r="AJ64" s="1" t="n"/>
      <c r="AK64" s="1" t="n"/>
      <c r="AL64" s="1" t="n"/>
      <c r="AM64" s="1" t="n"/>
      <c r="AN64" s="1" t="n"/>
      <c r="AO64" s="1" t="n"/>
      <c r="AP64" s="1" t="n"/>
      <c r="AQ64" s="1" t="n"/>
      <c r="AR64" s="1" t="n"/>
      <c r="AS64" s="1" t="n"/>
      <c r="AT64" s="1" t="n"/>
    </row>
  </sheetData>
  <mergeCells count="23">
    <mergeCell ref="Y36:AE36"/>
    <mergeCell ref="AF6:AH6"/>
    <mergeCell ref="AK36:AM37"/>
    <mergeCell ref="K3:P4"/>
    <mergeCell ref="K2:P2"/>
    <mergeCell ref="Q3:AB4"/>
    <mergeCell ref="K6:Q6"/>
    <mergeCell ref="AC3:AH4"/>
    <mergeCell ref="F2:J2"/>
    <mergeCell ref="Q2:AB2"/>
    <mergeCell ref="AC2:AH2"/>
    <mergeCell ref="D36:J36"/>
    <mergeCell ref="K36:Q36"/>
    <mergeCell ref="AL21:AM21"/>
    <mergeCell ref="D6:J6"/>
    <mergeCell ref="AF36:AH36"/>
    <mergeCell ref="R6:X6"/>
    <mergeCell ref="R36:X36"/>
    <mergeCell ref="F3:J4"/>
    <mergeCell ref="AL20:AM20"/>
    <mergeCell ref="AK6:AM7"/>
    <mergeCell ref="AL19:AM19"/>
    <mergeCell ref="Y6:AE6"/>
  </mergeCells>
  <conditionalFormatting sqref="D6:AH8">
    <cfRule type="expression" priority="1" dxfId="0">
      <formula>COLUMN(D6)-3&gt;$AS$1</formula>
    </cfRule>
  </conditionalFormatting>
  <conditionalFormatting sqref="D9:AH18">
    <cfRule type="expression" priority="2" dxfId="1">
      <formula>OR(COLUMN(D9)-3&gt;$AS$1,$C9="")</formula>
    </cfRule>
  </conditionalFormatting>
  <conditionalFormatting sqref="D9:J18">
    <cfRule type="expression" priority="3" dxfId="2">
      <formula>AND(D9&lt;&gt;"",D9&lt;&gt;FALSE)</formula>
    </cfRule>
  </conditionalFormatting>
  <conditionalFormatting sqref="K9:Q18">
    <cfRule type="expression" priority="4" dxfId="3">
      <formula>AND(K9&lt;&gt;"",K9&lt;&gt;FALSE)</formula>
    </cfRule>
  </conditionalFormatting>
  <conditionalFormatting sqref="R9:X18">
    <cfRule type="expression" priority="5" dxfId="4">
      <formula>AND(R9&lt;&gt;"",R9&lt;&gt;FALSE)</formula>
    </cfRule>
  </conditionalFormatting>
  <conditionalFormatting sqref="Y9:AE18">
    <cfRule type="expression" priority="6" dxfId="5">
      <formula>AND(Y9&lt;&gt;"",Y9&lt;&gt;FALSE)</formula>
    </cfRule>
  </conditionalFormatting>
  <conditionalFormatting sqref="AF9:AH18">
    <cfRule type="expression" priority="7" dxfId="6">
      <formula>AND(AF9&lt;&gt;"",AF9&lt;&gt;FALSE)</formula>
    </cfRule>
  </conditionalFormatting>
  <conditionalFormatting sqref="D8:AH8">
    <cfRule type="expression" priority="8" dxfId="10">
      <formula>AND(COLUMN(D8)-3&lt;=$AS$1,$AR$1+COLUMN(D8)-4=TODAY())</formula>
    </cfRule>
  </conditionalFormatting>
  <conditionalFormatting sqref="D19:AH19">
    <cfRule type="expression" priority="9" dxfId="7">
      <formula>AND(ISNUMBER(D19),D19&gt;=0.7)</formula>
    </cfRule>
    <cfRule type="expression" priority="10" dxfId="8">
      <formula>AND(ISNUMBER(D19),D19&gt;=0.4,D19&lt;0.7)</formula>
    </cfRule>
    <cfRule type="expression" priority="11" dxfId="9">
      <formula>AND(ISNUMBER(D19),D19&lt;0.4)</formula>
    </cfRule>
  </conditionalFormatting>
  <conditionalFormatting sqref="D36:AH38">
    <cfRule type="expression" priority="12" dxfId="0">
      <formula>COLUMN(D36)-3&gt;$AS$1</formula>
    </cfRule>
  </conditionalFormatting>
  <conditionalFormatting sqref="D39:AH40">
    <cfRule type="expression" priority="13" dxfId="0">
      <formula>COLUMN(D39)-3&gt;$AS$1</formula>
    </cfRule>
  </conditionalFormatting>
  <conditionalFormatting sqref="D41:AH41">
    <cfRule type="expression" priority="14" dxfId="7">
      <formula>AND(ISNUMBER(D41),D41&gt;=0.7)</formula>
    </cfRule>
    <cfRule type="expression" priority="15" dxfId="8">
      <formula>AND(ISNUMBER(D41),D41&gt;=0.4,D41&lt;0.7)</formula>
    </cfRule>
    <cfRule type="expression" priority="16" dxfId="9">
      <formula>AND(ISNUMBER(D41),D41&lt;0.4)</formula>
    </cfRule>
  </conditionalFormatting>
  <conditionalFormatting sqref="AL9:AM18">
    <cfRule type="expression" priority="17" dxfId="7">
      <formula>AND(ISNUMBER($AM9),$AM9&gt;=0.7)</formula>
    </cfRule>
    <cfRule type="expression" priority="18" dxfId="8">
      <formula>AND(ISNUMBER($AM9),$AM9&gt;=0.4,$AM9&lt;0.7)</formula>
    </cfRule>
    <cfRule type="expression" priority="19" dxfId="9">
      <formula>AND(ISNUMBER($AM9),$AM9&lt;0.4)</formula>
    </cfRule>
  </conditionalFormatting>
  <conditionalFormatting sqref="AL51:AM55">
    <cfRule type="expression" priority="20" dxfId="7">
      <formula>AND(ISNUMBER($AM51),$AM51&gt;=0.7)</formula>
    </cfRule>
    <cfRule type="expression" priority="21" dxfId="8">
      <formula>AND(ISNUMBER($AM51),$AM51&gt;=0.4,$AM51&lt;0.7)</formula>
    </cfRule>
    <cfRule type="expression" priority="22" dxfId="9">
      <formula>AND(ISNUMBER($AM51),$AM51&lt;0.4)</formula>
    </cfRule>
  </conditionalFormatting>
  <dataValidations count="1">
    <dataValidation sqref="D39:AH40" showDropDown="0" showInputMessage="0" showErrorMessage="1" allowBlank="1" error="Une note de 1 à 10." type="whole" operator="between">
      <formula1>1</formula1>
      <formula2>10</formula2>
    </dataValidation>
  </dataValidations>
  <hyperlinks>
    <hyperlink ref="B3" location="'Février'!A1" display="◄"/>
    <hyperlink ref="D3" location="'Avril'!A1" display="►"/>
  </hyperlink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E0569B"/>
    <outlinePr summaryBelow="1" summaryRight="1"/>
    <pageSetUpPr fitToPage="1"/>
  </sheetPr>
  <dimension ref="A1:AT64"/>
  <sheetViews>
    <sheetView showGridLines="0" tabSelected="0" zoomScale="90" workbookViewId="0">
      <pane xSplit="3" topLeftCell="D1" activePane="topRight" state="frozen"/>
      <selection pane="topRight" activeCell="A1" sqref="A1"/>
    </sheetView>
  </sheetViews>
  <sheetFormatPr baseColWidth="8" defaultRowHeight="15"/>
  <cols>
    <col width="2" customWidth="1" min="1" max="1"/>
    <col width="3" customWidth="1" min="2" max="2"/>
    <col width="26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4.5" customWidth="1" min="34" max="34"/>
    <col width="2" customWidth="1" min="35" max="35"/>
    <col width="2" customWidth="1" min="36" max="36"/>
    <col width="26" customWidth="1" min="37" max="37"/>
    <col width="18" customWidth="1" min="38" max="38"/>
    <col width="10" customWidth="1" min="39" max="39"/>
    <col width="2" customWidth="1" min="40" max="40"/>
    <col width="6" customWidth="1" min="44" max="44"/>
    <col width="6" customWidth="1" min="45" max="45"/>
    <col width="6" customWidth="1" min="46" max="46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33">
        <f>DATE('Démarrer'!$C$6,4,1)</f>
        <v/>
      </c>
      <c r="AS1" s="34">
        <f>DAY(EOMONTH(AR1,0))</f>
        <v/>
      </c>
      <c r="AT1" s="34">
        <f>MAX(0,MIN(AS1,TODAY()-AR1+1))</f>
        <v/>
      </c>
    </row>
    <row r="2" ht="22" customHeight="1">
      <c r="A2" s="1" t="n"/>
      <c r="B2" s="1" t="n"/>
      <c r="C2" s="15">
        <f>'Démarrer'!$C$6</f>
        <v/>
      </c>
      <c r="D2" s="1" t="n"/>
      <c r="E2" s="1" t="n"/>
      <c r="F2" s="35" t="inlineStr">
        <is>
          <t>Habitudes</t>
        </is>
      </c>
      <c r="K2" s="35" t="inlineStr">
        <is>
          <t>Cases cochées</t>
        </is>
      </c>
      <c r="Q2" s="35" t="inlineStr">
        <is>
          <t>Progression</t>
        </is>
      </c>
      <c r="AC2" s="35" t="inlineStr">
        <is>
          <t>Progression en %</t>
        </is>
      </c>
      <c r="AI2" s="1" t="n"/>
      <c r="AJ2" s="1" t="n"/>
      <c r="AK2" s="1" t="n"/>
      <c r="AL2" s="1" t="n"/>
      <c r="AM2" s="1" t="n"/>
      <c r="AN2" s="1" t="n"/>
      <c r="AO2" s="1" t="n"/>
      <c r="AP2" s="1" t="n"/>
      <c r="AQ2" s="1" t="n"/>
      <c r="AR2" s="34">
        <f>COUNTA('Démarrer'!$C$9:$C$18)</f>
        <v/>
      </c>
      <c r="AS2" s="1" t="n"/>
      <c r="AT2" s="1" t="n"/>
    </row>
    <row r="3" ht="34" customHeight="1">
      <c r="A3" s="1" t="n"/>
      <c r="B3" s="36" t="inlineStr">
        <is>
          <t>◄</t>
        </is>
      </c>
      <c r="C3" s="37" t="inlineStr">
        <is>
          <t>Avril</t>
        </is>
      </c>
      <c r="D3" s="36" t="inlineStr">
        <is>
          <t>►</t>
        </is>
      </c>
      <c r="E3" s="1" t="n"/>
      <c r="F3" s="38">
        <f>$AR$2</f>
        <v/>
      </c>
      <c r="K3" s="38">
        <f>SUM(AS9:AS18)</f>
        <v/>
      </c>
      <c r="Q3" s="39">
        <f>REPT("█",ROUND(MAX(0,MIN(1,AC3))*28,0))&amp;REPT("░",28-ROUND(MAX(0,MIN(1,AC3))*28,0))</f>
        <v/>
      </c>
      <c r="AC3" s="40">
        <f>IF(OR($AT$1=0,$AR$2=0),0,MIN(1,K3/($AR$2*$AT$1)))</f>
        <v/>
      </c>
      <c r="AI3" s="1" t="n"/>
      <c r="AJ3" s="1" t="n"/>
      <c r="AK3" s="1" t="n"/>
      <c r="AL3" s="1" t="n"/>
      <c r="AM3" s="1" t="n"/>
      <c r="AN3" s="1" t="n"/>
      <c r="AO3" s="1" t="n"/>
      <c r="AP3" s="1" t="n"/>
      <c r="AQ3" s="1" t="n"/>
      <c r="AR3" s="1" t="n"/>
      <c r="AS3" s="34">
        <f>IF(COUNT(D39:AH39)=0,"",AVERAGE(D39:AH39))</f>
        <v/>
      </c>
      <c r="AT3" s="34">
        <f>IF(COUNT(D40:AH40)=0,"",AVERAGE(D40:AH40))</f>
        <v/>
      </c>
    </row>
    <row r="4" ht="22" customHeight="1">
      <c r="A4" s="1" t="n"/>
      <c r="B4" s="1" t="n"/>
      <c r="C4" s="117" t="inlineStr">
        <is>
          <t>- Suivi d'habitudes -</t>
        </is>
      </c>
      <c r="D4" s="1" t="n"/>
      <c r="E4" s="1" t="n"/>
      <c r="AI4" s="1" t="n"/>
      <c r="AJ4" s="1" t="n"/>
      <c r="AK4" s="1" t="n"/>
      <c r="AL4" s="1" t="n"/>
      <c r="AM4" s="1" t="n"/>
      <c r="AN4" s="1" t="n"/>
      <c r="AO4" s="1" t="n"/>
      <c r="AP4" s="1" t="n"/>
      <c r="AQ4" s="1" t="n"/>
      <c r="AR4" s="1" t="n"/>
      <c r="AS4" s="1" t="n"/>
      <c r="AT4" s="1" t="n"/>
    </row>
    <row r="5" ht="10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" t="n"/>
      <c r="AB5" s="1" t="n"/>
      <c r="AC5" s="1" t="n"/>
      <c r="AD5" s="1" t="n"/>
      <c r="AE5" s="1" t="n"/>
      <c r="AF5" s="1" t="n"/>
      <c r="AG5" s="1" t="n"/>
      <c r="AH5" s="1" t="n"/>
      <c r="AI5" s="1" t="n"/>
      <c r="AJ5" s="1" t="n"/>
      <c r="AK5" s="1" t="n"/>
      <c r="AL5" s="1" t="n"/>
      <c r="AM5" s="1" t="n"/>
      <c r="AN5" s="1" t="n"/>
      <c r="AO5" s="1" t="n"/>
      <c r="AP5" s="1" t="n"/>
      <c r="AQ5" s="1" t="n"/>
      <c r="AR5" s="1" t="n"/>
      <c r="AS5" s="1" t="n"/>
      <c r="AT5" s="1" t="n"/>
    </row>
    <row r="6" ht="18" customHeight="1">
      <c r="A6" s="1" t="n"/>
      <c r="B6" s="1" t="n"/>
      <c r="C6" s="42" t="inlineStr">
        <is>
          <t>Mes habitudes</t>
        </is>
      </c>
      <c r="D6" s="43" t="inlineStr">
        <is>
          <t>Semaine 1</t>
        </is>
      </c>
      <c r="E6" s="44" t="n"/>
      <c r="F6" s="44" t="n"/>
      <c r="G6" s="44" t="n"/>
      <c r="H6" s="44" t="n"/>
      <c r="I6" s="44" t="n"/>
      <c r="J6" s="44" t="n"/>
      <c r="K6" s="45" t="inlineStr">
        <is>
          <t>Semaine 2</t>
        </is>
      </c>
      <c r="L6" s="46" t="n"/>
      <c r="M6" s="46" t="n"/>
      <c r="N6" s="46" t="n"/>
      <c r="O6" s="46" t="n"/>
      <c r="P6" s="46" t="n"/>
      <c r="Q6" s="46" t="n"/>
      <c r="R6" s="47" t="inlineStr">
        <is>
          <t>Semaine 3</t>
        </is>
      </c>
      <c r="S6" s="48" t="n"/>
      <c r="T6" s="48" t="n"/>
      <c r="U6" s="48" t="n"/>
      <c r="V6" s="48" t="n"/>
      <c r="W6" s="48" t="n"/>
      <c r="X6" s="48" t="n"/>
      <c r="Y6" s="49" t="inlineStr">
        <is>
          <t>Semaine 4</t>
        </is>
      </c>
      <c r="Z6" s="50" t="n"/>
      <c r="AA6" s="50" t="n"/>
      <c r="AB6" s="50" t="n"/>
      <c r="AC6" s="50" t="n"/>
      <c r="AD6" s="50" t="n"/>
      <c r="AE6" s="50" t="n"/>
      <c r="AF6" s="51" t="inlineStr">
        <is>
          <t>Semaine 5</t>
        </is>
      </c>
      <c r="AG6" s="52" t="n"/>
      <c r="AH6" s="52" t="n"/>
      <c r="AI6" s="1" t="n"/>
      <c r="AJ6" s="1" t="n"/>
      <c r="AK6" s="53" t="inlineStr">
        <is>
          <t>Analyse</t>
        </is>
      </c>
      <c r="AN6" s="1" t="n"/>
      <c r="AO6" s="1" t="n"/>
      <c r="AP6" s="1" t="n"/>
      <c r="AQ6" s="1" t="n"/>
      <c r="AR6" s="1" t="n"/>
      <c r="AS6" s="1" t="n"/>
      <c r="AT6" s="1" t="n"/>
    </row>
    <row r="7" ht="12" customHeight="1">
      <c r="A7" s="1" t="n"/>
      <c r="B7" s="1" t="n"/>
      <c r="C7" s="1" t="n"/>
      <c r="D7" s="54">
        <f>IF(1&gt;$AS$1,"",MID("DiLuMaMeJeVeSa",2*WEEKDAY($AR$1+0)-1,2))</f>
        <v/>
      </c>
      <c r="E7" s="54">
        <f>IF(2&gt;$AS$1,"",MID("DiLuMaMeJeVeSa",2*WEEKDAY($AR$1+1)-1,2))</f>
        <v/>
      </c>
      <c r="F7" s="54">
        <f>IF(3&gt;$AS$1,"",MID("DiLuMaMeJeVeSa",2*WEEKDAY($AR$1+2)-1,2))</f>
        <v/>
      </c>
      <c r="G7" s="54">
        <f>IF(4&gt;$AS$1,"",MID("DiLuMaMeJeVeSa",2*WEEKDAY($AR$1+3)-1,2))</f>
        <v/>
      </c>
      <c r="H7" s="54">
        <f>IF(5&gt;$AS$1,"",MID("DiLuMaMeJeVeSa",2*WEEKDAY($AR$1+4)-1,2))</f>
        <v/>
      </c>
      <c r="I7" s="54">
        <f>IF(6&gt;$AS$1,"",MID("DiLuMaMeJeVeSa",2*WEEKDAY($AR$1+5)-1,2))</f>
        <v/>
      </c>
      <c r="J7" s="54">
        <f>IF(7&gt;$AS$1,"",MID("DiLuMaMeJeVeSa",2*WEEKDAY($AR$1+6)-1,2))</f>
        <v/>
      </c>
      <c r="K7" s="55">
        <f>IF(8&gt;$AS$1,"",MID("DiLuMaMeJeVeSa",2*WEEKDAY($AR$1+7)-1,2))</f>
        <v/>
      </c>
      <c r="L7" s="55">
        <f>IF(9&gt;$AS$1,"",MID("DiLuMaMeJeVeSa",2*WEEKDAY($AR$1+8)-1,2))</f>
        <v/>
      </c>
      <c r="M7" s="55">
        <f>IF(10&gt;$AS$1,"",MID("DiLuMaMeJeVeSa",2*WEEKDAY($AR$1+9)-1,2))</f>
        <v/>
      </c>
      <c r="N7" s="55">
        <f>IF(11&gt;$AS$1,"",MID("DiLuMaMeJeVeSa",2*WEEKDAY($AR$1+10)-1,2))</f>
        <v/>
      </c>
      <c r="O7" s="55">
        <f>IF(12&gt;$AS$1,"",MID("DiLuMaMeJeVeSa",2*WEEKDAY($AR$1+11)-1,2))</f>
        <v/>
      </c>
      <c r="P7" s="55">
        <f>IF(13&gt;$AS$1,"",MID("DiLuMaMeJeVeSa",2*WEEKDAY($AR$1+12)-1,2))</f>
        <v/>
      </c>
      <c r="Q7" s="55">
        <f>IF(14&gt;$AS$1,"",MID("DiLuMaMeJeVeSa",2*WEEKDAY($AR$1+13)-1,2))</f>
        <v/>
      </c>
      <c r="R7" s="56">
        <f>IF(15&gt;$AS$1,"",MID("DiLuMaMeJeVeSa",2*WEEKDAY($AR$1+14)-1,2))</f>
        <v/>
      </c>
      <c r="S7" s="56">
        <f>IF(16&gt;$AS$1,"",MID("DiLuMaMeJeVeSa",2*WEEKDAY($AR$1+15)-1,2))</f>
        <v/>
      </c>
      <c r="T7" s="56">
        <f>IF(17&gt;$AS$1,"",MID("DiLuMaMeJeVeSa",2*WEEKDAY($AR$1+16)-1,2))</f>
        <v/>
      </c>
      <c r="U7" s="56">
        <f>IF(18&gt;$AS$1,"",MID("DiLuMaMeJeVeSa",2*WEEKDAY($AR$1+17)-1,2))</f>
        <v/>
      </c>
      <c r="V7" s="56">
        <f>IF(19&gt;$AS$1,"",MID("DiLuMaMeJeVeSa",2*WEEKDAY($AR$1+18)-1,2))</f>
        <v/>
      </c>
      <c r="W7" s="56">
        <f>IF(20&gt;$AS$1,"",MID("DiLuMaMeJeVeSa",2*WEEKDAY($AR$1+19)-1,2))</f>
        <v/>
      </c>
      <c r="X7" s="56">
        <f>IF(21&gt;$AS$1,"",MID("DiLuMaMeJeVeSa",2*WEEKDAY($AR$1+20)-1,2))</f>
        <v/>
      </c>
      <c r="Y7" s="57">
        <f>IF(22&gt;$AS$1,"",MID("DiLuMaMeJeVeSa",2*WEEKDAY($AR$1+21)-1,2))</f>
        <v/>
      </c>
      <c r="Z7" s="57">
        <f>IF(23&gt;$AS$1,"",MID("DiLuMaMeJeVeSa",2*WEEKDAY($AR$1+22)-1,2))</f>
        <v/>
      </c>
      <c r="AA7" s="57">
        <f>IF(24&gt;$AS$1,"",MID("DiLuMaMeJeVeSa",2*WEEKDAY($AR$1+23)-1,2))</f>
        <v/>
      </c>
      <c r="AB7" s="57">
        <f>IF(25&gt;$AS$1,"",MID("DiLuMaMeJeVeSa",2*WEEKDAY($AR$1+24)-1,2))</f>
        <v/>
      </c>
      <c r="AC7" s="57">
        <f>IF(26&gt;$AS$1,"",MID("DiLuMaMeJeVeSa",2*WEEKDAY($AR$1+25)-1,2))</f>
        <v/>
      </c>
      <c r="AD7" s="57">
        <f>IF(27&gt;$AS$1,"",MID("DiLuMaMeJeVeSa",2*WEEKDAY($AR$1+26)-1,2))</f>
        <v/>
      </c>
      <c r="AE7" s="57">
        <f>IF(28&gt;$AS$1,"",MID("DiLuMaMeJeVeSa",2*WEEKDAY($AR$1+27)-1,2))</f>
        <v/>
      </c>
      <c r="AF7" s="58">
        <f>IF(29&gt;$AS$1,"",MID("DiLuMaMeJeVeSa",2*WEEKDAY($AR$1+28)-1,2))</f>
        <v/>
      </c>
      <c r="AG7" s="58">
        <f>IF(30&gt;$AS$1,"",MID("DiLuMaMeJeVeSa",2*WEEKDAY($AR$1+29)-1,2))</f>
        <v/>
      </c>
      <c r="AH7" s="58">
        <f>IF(31&gt;$AS$1,"",MID("DiLuMaMeJeVeSa",2*WEEKDAY($AR$1+30)-1,2))</f>
        <v/>
      </c>
      <c r="AI7" s="1" t="n"/>
      <c r="AJ7" s="1" t="n"/>
      <c r="AN7" s="1" t="n"/>
      <c r="AO7" s="1" t="n"/>
      <c r="AP7" s="1" t="n"/>
      <c r="AQ7" s="1" t="n"/>
      <c r="AR7" s="1" t="n"/>
      <c r="AS7" s="1" t="n"/>
      <c r="AT7" s="1" t="n"/>
    </row>
    <row r="8" ht="14" customHeight="1">
      <c r="A8" s="1" t="n"/>
      <c r="B8" s="1" t="n"/>
      <c r="C8" s="1" t="n"/>
      <c r="D8" s="59">
        <f>IF(1&gt;$AS$1,"",1)</f>
        <v/>
      </c>
      <c r="E8" s="59">
        <f>IF(2&gt;$AS$1,"",2)</f>
        <v/>
      </c>
      <c r="F8" s="59">
        <f>IF(3&gt;$AS$1,"",3)</f>
        <v/>
      </c>
      <c r="G8" s="59">
        <f>IF(4&gt;$AS$1,"",4)</f>
        <v/>
      </c>
      <c r="H8" s="59">
        <f>IF(5&gt;$AS$1,"",5)</f>
        <v/>
      </c>
      <c r="I8" s="59">
        <f>IF(6&gt;$AS$1,"",6)</f>
        <v/>
      </c>
      <c r="J8" s="59">
        <f>IF(7&gt;$AS$1,"",7)</f>
        <v/>
      </c>
      <c r="K8" s="60">
        <f>IF(8&gt;$AS$1,"",8)</f>
        <v/>
      </c>
      <c r="L8" s="60">
        <f>IF(9&gt;$AS$1,"",9)</f>
        <v/>
      </c>
      <c r="M8" s="60">
        <f>IF(10&gt;$AS$1,"",10)</f>
        <v/>
      </c>
      <c r="N8" s="60">
        <f>IF(11&gt;$AS$1,"",11)</f>
        <v/>
      </c>
      <c r="O8" s="60">
        <f>IF(12&gt;$AS$1,"",12)</f>
        <v/>
      </c>
      <c r="P8" s="60">
        <f>IF(13&gt;$AS$1,"",13)</f>
        <v/>
      </c>
      <c r="Q8" s="60">
        <f>IF(14&gt;$AS$1,"",14)</f>
        <v/>
      </c>
      <c r="R8" s="61">
        <f>IF(15&gt;$AS$1,"",15)</f>
        <v/>
      </c>
      <c r="S8" s="61">
        <f>IF(16&gt;$AS$1,"",16)</f>
        <v/>
      </c>
      <c r="T8" s="61">
        <f>IF(17&gt;$AS$1,"",17)</f>
        <v/>
      </c>
      <c r="U8" s="61">
        <f>IF(18&gt;$AS$1,"",18)</f>
        <v/>
      </c>
      <c r="V8" s="61">
        <f>IF(19&gt;$AS$1,"",19)</f>
        <v/>
      </c>
      <c r="W8" s="61">
        <f>IF(20&gt;$AS$1,"",20)</f>
        <v/>
      </c>
      <c r="X8" s="61">
        <f>IF(21&gt;$AS$1,"",21)</f>
        <v/>
      </c>
      <c r="Y8" s="62">
        <f>IF(22&gt;$AS$1,"",22)</f>
        <v/>
      </c>
      <c r="Z8" s="62">
        <f>IF(23&gt;$AS$1,"",23)</f>
        <v/>
      </c>
      <c r="AA8" s="62">
        <f>IF(24&gt;$AS$1,"",24)</f>
        <v/>
      </c>
      <c r="AB8" s="62">
        <f>IF(25&gt;$AS$1,"",25)</f>
        <v/>
      </c>
      <c r="AC8" s="62">
        <f>IF(26&gt;$AS$1,"",26)</f>
        <v/>
      </c>
      <c r="AD8" s="62">
        <f>IF(27&gt;$AS$1,"",27)</f>
        <v/>
      </c>
      <c r="AE8" s="62">
        <f>IF(28&gt;$AS$1,"",28)</f>
        <v/>
      </c>
      <c r="AF8" s="63">
        <f>IF(29&gt;$AS$1,"",29)</f>
        <v/>
      </c>
      <c r="AG8" s="63">
        <f>IF(30&gt;$AS$1,"",30)</f>
        <v/>
      </c>
      <c r="AH8" s="63">
        <f>IF(31&gt;$AS$1,"",31)</f>
        <v/>
      </c>
      <c r="AI8" s="1" t="n"/>
      <c r="AJ8" s="1" t="n"/>
      <c r="AK8" s="64" t="inlineStr">
        <is>
          <t>Habitude</t>
        </is>
      </c>
      <c r="AL8" s="65" t="inlineStr">
        <is>
          <t>Régularité</t>
        </is>
      </c>
      <c r="AM8" s="65" t="inlineStr">
        <is>
          <t>%</t>
        </is>
      </c>
      <c r="AN8" s="1" t="n"/>
      <c r="AO8" s="1" t="n"/>
      <c r="AP8" s="1" t="n"/>
      <c r="AQ8" s="1" t="n"/>
      <c r="AR8" s="1" t="n"/>
      <c r="AS8" s="1" t="n"/>
      <c r="AT8" s="1" t="n"/>
    </row>
    <row r="9" ht="22" customHeight="1">
      <c r="A9" s="1" t="n"/>
      <c r="B9" s="1" t="n"/>
      <c r="C9" s="66">
        <f>IF('Démarrer'!C9="","",'Démarrer'!C9)</f>
        <v/>
      </c>
      <c r="D9" s="67" t="n"/>
      <c r="E9" s="67" t="n"/>
      <c r="F9" s="67" t="n"/>
      <c r="G9" s="67" t="n"/>
      <c r="H9" s="67" t="n"/>
      <c r="I9" s="67" t="n"/>
      <c r="J9" s="67" t="n"/>
      <c r="K9" s="67" t="n"/>
      <c r="L9" s="67" t="n"/>
      <c r="M9" s="67" t="n"/>
      <c r="N9" s="67" t="n"/>
      <c r="O9" s="67" t="n"/>
      <c r="P9" s="67" t="n"/>
      <c r="Q9" s="67" t="n"/>
      <c r="R9" s="67" t="n"/>
      <c r="S9" s="67" t="n"/>
      <c r="T9" s="67" t="n"/>
      <c r="U9" s="67" t="n"/>
      <c r="V9" s="67" t="n"/>
      <c r="W9" s="67" t="n"/>
      <c r="X9" s="67" t="n"/>
      <c r="Y9" s="67" t="n"/>
      <c r="Z9" s="67" t="n"/>
      <c r="AA9" s="67" t="n"/>
      <c r="AB9" s="67" t="n"/>
      <c r="AC9" s="67" t="n"/>
      <c r="AD9" s="67" t="n"/>
      <c r="AE9" s="67" t="n"/>
      <c r="AF9" s="67" t="n"/>
      <c r="AG9" s="67" t="n"/>
      <c r="AH9" s="67" t="n"/>
      <c r="AI9" s="1" t="n"/>
      <c r="AJ9" s="1" t="n"/>
      <c r="AK9" s="68">
        <f>C9</f>
        <v/>
      </c>
      <c r="AL9" s="69">
        <f>IF(C9="","",REPT("█",ROUND(MAX(0,MIN(1,AM9))*15,0)))</f>
        <v/>
      </c>
      <c r="AM9" s="70">
        <f>IF(C9="","",IF($AT$1=0,0,MIN(1,AS9/$AT$1)))</f>
        <v/>
      </c>
      <c r="AN9" s="1" t="n"/>
      <c r="AO9" s="1" t="n"/>
      <c r="AP9" s="1" t="n"/>
      <c r="AQ9" s="1" t="n"/>
      <c r="AR9" s="1" t="n"/>
      <c r="AS9" s="34">
        <f>IF(C9="","",(COUNTA(D9:AH9)-COUNTIF(D9:AH9,FALSE)))</f>
        <v/>
      </c>
      <c r="AT9" s="1" t="n"/>
    </row>
    <row r="10" ht="22" customHeight="1">
      <c r="A10" s="1" t="n"/>
      <c r="B10" s="1" t="n"/>
      <c r="C10" s="66">
        <f>IF('Démarrer'!C10="","",'Démarrer'!C10)</f>
        <v/>
      </c>
      <c r="D10" s="67" t="n"/>
      <c r="E10" s="67" t="n"/>
      <c r="F10" s="67" t="n"/>
      <c r="G10" s="67" t="n"/>
      <c r="H10" s="67" t="n"/>
      <c r="I10" s="67" t="n"/>
      <c r="J10" s="67" t="n"/>
      <c r="K10" s="67" t="n"/>
      <c r="L10" s="67" t="n"/>
      <c r="M10" s="67" t="n"/>
      <c r="N10" s="67" t="n"/>
      <c r="O10" s="67" t="n"/>
      <c r="P10" s="67" t="n"/>
      <c r="Q10" s="67" t="n"/>
      <c r="R10" s="67" t="n"/>
      <c r="S10" s="67" t="n"/>
      <c r="T10" s="67" t="n"/>
      <c r="U10" s="67" t="n"/>
      <c r="V10" s="67" t="n"/>
      <c r="W10" s="67" t="n"/>
      <c r="X10" s="67" t="n"/>
      <c r="Y10" s="67" t="n"/>
      <c r="Z10" s="67" t="n"/>
      <c r="AA10" s="67" t="n"/>
      <c r="AB10" s="67" t="n"/>
      <c r="AC10" s="67" t="n"/>
      <c r="AD10" s="67" t="n"/>
      <c r="AE10" s="67" t="n"/>
      <c r="AF10" s="67" t="n"/>
      <c r="AG10" s="67" t="n"/>
      <c r="AH10" s="67" t="n"/>
      <c r="AI10" s="1" t="n"/>
      <c r="AJ10" s="1" t="n"/>
      <c r="AK10" s="68">
        <f>C10</f>
        <v/>
      </c>
      <c r="AL10" s="69">
        <f>IF(C10="","",REPT("█",ROUND(MAX(0,MIN(1,AM10))*15,0)))</f>
        <v/>
      </c>
      <c r="AM10" s="70">
        <f>IF(C10="","",IF($AT$1=0,0,MIN(1,AS10/$AT$1)))</f>
        <v/>
      </c>
      <c r="AN10" s="1" t="n"/>
      <c r="AO10" s="1" t="n"/>
      <c r="AP10" s="1" t="n"/>
      <c r="AQ10" s="1" t="n"/>
      <c r="AR10" s="1" t="n"/>
      <c r="AS10" s="34">
        <f>IF(C10="","",(COUNTA(D10:AH10)-COUNTIF(D10:AH10,FALSE)))</f>
        <v/>
      </c>
      <c r="AT10" s="1" t="n"/>
    </row>
    <row r="11" ht="22" customHeight="1">
      <c r="A11" s="1" t="n"/>
      <c r="B11" s="1" t="n"/>
      <c r="C11" s="66">
        <f>IF('Démarrer'!C11="","",'Démarrer'!C11)</f>
        <v/>
      </c>
      <c r="D11" s="67" t="n"/>
      <c r="E11" s="67" t="n"/>
      <c r="F11" s="67" t="n"/>
      <c r="G11" s="67" t="n"/>
      <c r="H11" s="67" t="n"/>
      <c r="I11" s="67" t="n"/>
      <c r="J11" s="67" t="n"/>
      <c r="K11" s="67" t="n"/>
      <c r="L11" s="67" t="n"/>
      <c r="M11" s="67" t="n"/>
      <c r="N11" s="67" t="n"/>
      <c r="O11" s="67" t="n"/>
      <c r="P11" s="67" t="n"/>
      <c r="Q11" s="67" t="n"/>
      <c r="R11" s="67" t="n"/>
      <c r="S11" s="67" t="n"/>
      <c r="T11" s="67" t="n"/>
      <c r="U11" s="67" t="n"/>
      <c r="V11" s="67" t="n"/>
      <c r="W11" s="67" t="n"/>
      <c r="X11" s="67" t="n"/>
      <c r="Y11" s="67" t="n"/>
      <c r="Z11" s="67" t="n"/>
      <c r="AA11" s="67" t="n"/>
      <c r="AB11" s="67" t="n"/>
      <c r="AC11" s="67" t="n"/>
      <c r="AD11" s="67" t="n"/>
      <c r="AE11" s="67" t="n"/>
      <c r="AF11" s="67" t="n"/>
      <c r="AG11" s="67" t="n"/>
      <c r="AH11" s="67" t="n"/>
      <c r="AI11" s="1" t="n"/>
      <c r="AJ11" s="1" t="n"/>
      <c r="AK11" s="68">
        <f>C11</f>
        <v/>
      </c>
      <c r="AL11" s="69">
        <f>IF(C11="","",REPT("█",ROUND(MAX(0,MIN(1,AM11))*15,0)))</f>
        <v/>
      </c>
      <c r="AM11" s="70">
        <f>IF(C11="","",IF($AT$1=0,0,MIN(1,AS11/$AT$1)))</f>
        <v/>
      </c>
      <c r="AN11" s="1" t="n"/>
      <c r="AO11" s="1" t="n"/>
      <c r="AP11" s="1" t="n"/>
      <c r="AQ11" s="1" t="n"/>
      <c r="AR11" s="1" t="n"/>
      <c r="AS11" s="34">
        <f>IF(C11="","",(COUNTA(D11:AH11)-COUNTIF(D11:AH11,FALSE)))</f>
        <v/>
      </c>
      <c r="AT11" s="1" t="n"/>
    </row>
    <row r="12" ht="22" customHeight="1">
      <c r="A12" s="1" t="n"/>
      <c r="B12" s="1" t="n"/>
      <c r="C12" s="66">
        <f>IF('Démarrer'!C12="","",'Démarrer'!C12)</f>
        <v/>
      </c>
      <c r="D12" s="67" t="n"/>
      <c r="E12" s="67" t="n"/>
      <c r="F12" s="67" t="n"/>
      <c r="G12" s="67" t="n"/>
      <c r="H12" s="67" t="n"/>
      <c r="I12" s="67" t="n"/>
      <c r="J12" s="67" t="n"/>
      <c r="K12" s="67" t="n"/>
      <c r="L12" s="67" t="n"/>
      <c r="M12" s="67" t="n"/>
      <c r="N12" s="67" t="n"/>
      <c r="O12" s="67" t="n"/>
      <c r="P12" s="67" t="n"/>
      <c r="Q12" s="67" t="n"/>
      <c r="R12" s="67" t="n"/>
      <c r="S12" s="67" t="n"/>
      <c r="T12" s="67" t="n"/>
      <c r="U12" s="67" t="n"/>
      <c r="V12" s="67" t="n"/>
      <c r="W12" s="67" t="n"/>
      <c r="X12" s="67" t="n"/>
      <c r="Y12" s="67" t="n"/>
      <c r="Z12" s="67" t="n"/>
      <c r="AA12" s="67" t="n"/>
      <c r="AB12" s="67" t="n"/>
      <c r="AC12" s="67" t="n"/>
      <c r="AD12" s="67" t="n"/>
      <c r="AE12" s="67" t="n"/>
      <c r="AF12" s="67" t="n"/>
      <c r="AG12" s="67" t="n"/>
      <c r="AH12" s="67" t="n"/>
      <c r="AI12" s="1" t="n"/>
      <c r="AJ12" s="1" t="n"/>
      <c r="AK12" s="68">
        <f>C12</f>
        <v/>
      </c>
      <c r="AL12" s="69">
        <f>IF(C12="","",REPT("█",ROUND(MAX(0,MIN(1,AM12))*15,0)))</f>
        <v/>
      </c>
      <c r="AM12" s="70">
        <f>IF(C12="","",IF($AT$1=0,0,MIN(1,AS12/$AT$1)))</f>
        <v/>
      </c>
      <c r="AN12" s="1" t="n"/>
      <c r="AO12" s="1" t="n"/>
      <c r="AP12" s="1" t="n"/>
      <c r="AQ12" s="1" t="n"/>
      <c r="AR12" s="1" t="n"/>
      <c r="AS12" s="34">
        <f>IF(C12="","",(COUNTA(D12:AH12)-COUNTIF(D12:AH12,FALSE)))</f>
        <v/>
      </c>
      <c r="AT12" s="1" t="n"/>
    </row>
    <row r="13" ht="22" customHeight="1">
      <c r="A13" s="1" t="n"/>
      <c r="B13" s="1" t="n"/>
      <c r="C13" s="66">
        <f>IF('Démarrer'!C13="","",'Démarrer'!C13)</f>
        <v/>
      </c>
      <c r="D13" s="67" t="n"/>
      <c r="E13" s="67" t="n"/>
      <c r="F13" s="67" t="n"/>
      <c r="G13" s="67" t="n"/>
      <c r="H13" s="67" t="n"/>
      <c r="I13" s="67" t="n"/>
      <c r="J13" s="67" t="n"/>
      <c r="K13" s="67" t="n"/>
      <c r="L13" s="67" t="n"/>
      <c r="M13" s="67" t="n"/>
      <c r="N13" s="67" t="n"/>
      <c r="O13" s="67" t="n"/>
      <c r="P13" s="67" t="n"/>
      <c r="Q13" s="67" t="n"/>
      <c r="R13" s="67" t="n"/>
      <c r="S13" s="67" t="n"/>
      <c r="T13" s="67" t="n"/>
      <c r="U13" s="67" t="n"/>
      <c r="V13" s="67" t="n"/>
      <c r="W13" s="67" t="n"/>
      <c r="X13" s="67" t="n"/>
      <c r="Y13" s="67" t="n"/>
      <c r="Z13" s="67" t="n"/>
      <c r="AA13" s="67" t="n"/>
      <c r="AB13" s="67" t="n"/>
      <c r="AC13" s="67" t="n"/>
      <c r="AD13" s="67" t="n"/>
      <c r="AE13" s="67" t="n"/>
      <c r="AF13" s="67" t="n"/>
      <c r="AG13" s="67" t="n"/>
      <c r="AH13" s="67" t="n"/>
      <c r="AI13" s="1" t="n"/>
      <c r="AJ13" s="1" t="n"/>
      <c r="AK13" s="68">
        <f>C13</f>
        <v/>
      </c>
      <c r="AL13" s="69">
        <f>IF(C13="","",REPT("█",ROUND(MAX(0,MIN(1,AM13))*15,0)))</f>
        <v/>
      </c>
      <c r="AM13" s="70">
        <f>IF(C13="","",IF($AT$1=0,0,MIN(1,AS13/$AT$1)))</f>
        <v/>
      </c>
      <c r="AN13" s="1" t="n"/>
      <c r="AO13" s="1" t="n"/>
      <c r="AP13" s="1" t="n"/>
      <c r="AQ13" s="1" t="n"/>
      <c r="AR13" s="1" t="n"/>
      <c r="AS13" s="34">
        <f>IF(C13="","",(COUNTA(D13:AH13)-COUNTIF(D13:AH13,FALSE)))</f>
        <v/>
      </c>
      <c r="AT13" s="1" t="n"/>
    </row>
    <row r="14" ht="22" customHeight="1">
      <c r="A14" s="1" t="n"/>
      <c r="B14" s="1" t="n"/>
      <c r="C14" s="66">
        <f>IF('Démarrer'!C14="","",'Démarrer'!C14)</f>
        <v/>
      </c>
      <c r="D14" s="67" t="n"/>
      <c r="E14" s="67" t="n"/>
      <c r="F14" s="67" t="n"/>
      <c r="G14" s="67" t="n"/>
      <c r="H14" s="67" t="n"/>
      <c r="I14" s="67" t="n"/>
      <c r="J14" s="67" t="n"/>
      <c r="K14" s="67" t="n"/>
      <c r="L14" s="67" t="n"/>
      <c r="M14" s="67" t="n"/>
      <c r="N14" s="67" t="n"/>
      <c r="O14" s="67" t="n"/>
      <c r="P14" s="67" t="n"/>
      <c r="Q14" s="67" t="n"/>
      <c r="R14" s="67" t="n"/>
      <c r="S14" s="67" t="n"/>
      <c r="T14" s="67" t="n"/>
      <c r="U14" s="67" t="n"/>
      <c r="V14" s="67" t="n"/>
      <c r="W14" s="67" t="n"/>
      <c r="X14" s="67" t="n"/>
      <c r="Y14" s="67" t="n"/>
      <c r="Z14" s="67" t="n"/>
      <c r="AA14" s="67" t="n"/>
      <c r="AB14" s="67" t="n"/>
      <c r="AC14" s="67" t="n"/>
      <c r="AD14" s="67" t="n"/>
      <c r="AE14" s="67" t="n"/>
      <c r="AF14" s="67" t="n"/>
      <c r="AG14" s="67" t="n"/>
      <c r="AH14" s="67" t="n"/>
      <c r="AI14" s="1" t="n"/>
      <c r="AJ14" s="1" t="n"/>
      <c r="AK14" s="68">
        <f>C14</f>
        <v/>
      </c>
      <c r="AL14" s="69">
        <f>IF(C14="","",REPT("█",ROUND(MAX(0,MIN(1,AM14))*15,0)))</f>
        <v/>
      </c>
      <c r="AM14" s="70">
        <f>IF(C14="","",IF($AT$1=0,0,MIN(1,AS14/$AT$1)))</f>
        <v/>
      </c>
      <c r="AN14" s="1" t="n"/>
      <c r="AO14" s="1" t="n"/>
      <c r="AP14" s="1" t="n"/>
      <c r="AQ14" s="1" t="n"/>
      <c r="AR14" s="1" t="n"/>
      <c r="AS14" s="34">
        <f>IF(C14="","",(COUNTA(D14:AH14)-COUNTIF(D14:AH14,FALSE)))</f>
        <v/>
      </c>
      <c r="AT14" s="1" t="n"/>
    </row>
    <row r="15" ht="22" customHeight="1">
      <c r="A15" s="1" t="n"/>
      <c r="B15" s="1" t="n"/>
      <c r="C15" s="66">
        <f>IF('Démarrer'!C15="","",'Démarrer'!C15)</f>
        <v/>
      </c>
      <c r="D15" s="67" t="n"/>
      <c r="E15" s="67" t="n"/>
      <c r="F15" s="67" t="n"/>
      <c r="G15" s="67" t="n"/>
      <c r="H15" s="67" t="n"/>
      <c r="I15" s="67" t="n"/>
      <c r="J15" s="67" t="n"/>
      <c r="K15" s="67" t="n"/>
      <c r="L15" s="67" t="n"/>
      <c r="M15" s="67" t="n"/>
      <c r="N15" s="67" t="n"/>
      <c r="O15" s="67" t="n"/>
      <c r="P15" s="67" t="n"/>
      <c r="Q15" s="67" t="n"/>
      <c r="R15" s="67" t="n"/>
      <c r="S15" s="67" t="n"/>
      <c r="T15" s="67" t="n"/>
      <c r="U15" s="67" t="n"/>
      <c r="V15" s="67" t="n"/>
      <c r="W15" s="67" t="n"/>
      <c r="X15" s="67" t="n"/>
      <c r="Y15" s="67" t="n"/>
      <c r="Z15" s="67" t="n"/>
      <c r="AA15" s="67" t="n"/>
      <c r="AB15" s="67" t="n"/>
      <c r="AC15" s="67" t="n"/>
      <c r="AD15" s="67" t="n"/>
      <c r="AE15" s="67" t="n"/>
      <c r="AF15" s="67" t="n"/>
      <c r="AG15" s="67" t="n"/>
      <c r="AH15" s="67" t="n"/>
      <c r="AI15" s="1" t="n"/>
      <c r="AJ15" s="1" t="n"/>
      <c r="AK15" s="68">
        <f>C15</f>
        <v/>
      </c>
      <c r="AL15" s="69">
        <f>IF(C15="","",REPT("█",ROUND(MAX(0,MIN(1,AM15))*15,0)))</f>
        <v/>
      </c>
      <c r="AM15" s="70">
        <f>IF(C15="","",IF($AT$1=0,0,MIN(1,AS15/$AT$1)))</f>
        <v/>
      </c>
      <c r="AN15" s="1" t="n"/>
      <c r="AO15" s="1" t="n"/>
      <c r="AP15" s="1" t="n"/>
      <c r="AQ15" s="1" t="n"/>
      <c r="AR15" s="1" t="n"/>
      <c r="AS15" s="34">
        <f>IF(C15="","",(COUNTA(D15:AH15)-COUNTIF(D15:AH15,FALSE)))</f>
        <v/>
      </c>
      <c r="AT15" s="1" t="n"/>
    </row>
    <row r="16" ht="22" customHeight="1">
      <c r="A16" s="1" t="n"/>
      <c r="B16" s="1" t="n"/>
      <c r="C16" s="66">
        <f>IF('Démarrer'!C16="","",'Démarrer'!C16)</f>
        <v/>
      </c>
      <c r="D16" s="67" t="n"/>
      <c r="E16" s="67" t="n"/>
      <c r="F16" s="67" t="n"/>
      <c r="G16" s="67" t="n"/>
      <c r="H16" s="67" t="n"/>
      <c r="I16" s="67" t="n"/>
      <c r="J16" s="67" t="n"/>
      <c r="K16" s="67" t="n"/>
      <c r="L16" s="67" t="n"/>
      <c r="M16" s="67" t="n"/>
      <c r="N16" s="67" t="n"/>
      <c r="O16" s="67" t="n"/>
      <c r="P16" s="67" t="n"/>
      <c r="Q16" s="67" t="n"/>
      <c r="R16" s="67" t="n"/>
      <c r="S16" s="67" t="n"/>
      <c r="T16" s="67" t="n"/>
      <c r="U16" s="67" t="n"/>
      <c r="V16" s="67" t="n"/>
      <c r="W16" s="67" t="n"/>
      <c r="X16" s="67" t="n"/>
      <c r="Y16" s="67" t="n"/>
      <c r="Z16" s="67" t="n"/>
      <c r="AA16" s="67" t="n"/>
      <c r="AB16" s="67" t="n"/>
      <c r="AC16" s="67" t="n"/>
      <c r="AD16" s="67" t="n"/>
      <c r="AE16" s="67" t="n"/>
      <c r="AF16" s="67" t="n"/>
      <c r="AG16" s="67" t="n"/>
      <c r="AH16" s="67" t="n"/>
      <c r="AI16" s="1" t="n"/>
      <c r="AJ16" s="1" t="n"/>
      <c r="AK16" s="68">
        <f>C16</f>
        <v/>
      </c>
      <c r="AL16" s="69">
        <f>IF(C16="","",REPT("█",ROUND(MAX(0,MIN(1,AM16))*15,0)))</f>
        <v/>
      </c>
      <c r="AM16" s="70">
        <f>IF(C16="","",IF($AT$1=0,0,MIN(1,AS16/$AT$1)))</f>
        <v/>
      </c>
      <c r="AN16" s="1" t="n"/>
      <c r="AO16" s="1" t="n"/>
      <c r="AP16" s="1" t="n"/>
      <c r="AQ16" s="1" t="n"/>
      <c r="AR16" s="1" t="n"/>
      <c r="AS16" s="34">
        <f>IF(C16="","",(COUNTA(D16:AH16)-COUNTIF(D16:AH16,FALSE)))</f>
        <v/>
      </c>
      <c r="AT16" s="1" t="n"/>
    </row>
    <row r="17" ht="22" customHeight="1">
      <c r="A17" s="1" t="n"/>
      <c r="B17" s="1" t="n"/>
      <c r="C17" s="66">
        <f>IF('Démarrer'!C17="","",'Démarrer'!C17)</f>
        <v/>
      </c>
      <c r="D17" s="67" t="n"/>
      <c r="E17" s="67" t="n"/>
      <c r="F17" s="67" t="n"/>
      <c r="G17" s="67" t="n"/>
      <c r="H17" s="67" t="n"/>
      <c r="I17" s="67" t="n"/>
      <c r="J17" s="67" t="n"/>
      <c r="K17" s="67" t="n"/>
      <c r="L17" s="67" t="n"/>
      <c r="M17" s="67" t="n"/>
      <c r="N17" s="67" t="n"/>
      <c r="O17" s="67" t="n"/>
      <c r="P17" s="67" t="n"/>
      <c r="Q17" s="67" t="n"/>
      <c r="R17" s="67" t="n"/>
      <c r="S17" s="67" t="n"/>
      <c r="T17" s="67" t="n"/>
      <c r="U17" s="67" t="n"/>
      <c r="V17" s="67" t="n"/>
      <c r="W17" s="67" t="n"/>
      <c r="X17" s="67" t="n"/>
      <c r="Y17" s="67" t="n"/>
      <c r="Z17" s="67" t="n"/>
      <c r="AA17" s="67" t="n"/>
      <c r="AB17" s="67" t="n"/>
      <c r="AC17" s="67" t="n"/>
      <c r="AD17" s="67" t="n"/>
      <c r="AE17" s="67" t="n"/>
      <c r="AF17" s="67" t="n"/>
      <c r="AG17" s="67" t="n"/>
      <c r="AH17" s="67" t="n"/>
      <c r="AI17" s="1" t="n"/>
      <c r="AJ17" s="1" t="n"/>
      <c r="AK17" s="68">
        <f>C17</f>
        <v/>
      </c>
      <c r="AL17" s="69">
        <f>IF(C17="","",REPT("█",ROUND(MAX(0,MIN(1,AM17))*15,0)))</f>
        <v/>
      </c>
      <c r="AM17" s="70">
        <f>IF(C17="","",IF($AT$1=0,0,MIN(1,AS17/$AT$1)))</f>
        <v/>
      </c>
      <c r="AN17" s="1" t="n"/>
      <c r="AO17" s="1" t="n"/>
      <c r="AP17" s="1" t="n"/>
      <c r="AQ17" s="1" t="n"/>
      <c r="AR17" s="1" t="n"/>
      <c r="AS17" s="34">
        <f>IF(C17="","",(COUNTA(D17:AH17)-COUNTIF(D17:AH17,FALSE)))</f>
        <v/>
      </c>
      <c r="AT17" s="1" t="n"/>
    </row>
    <row r="18" ht="22" customHeight="1">
      <c r="A18" s="1" t="n"/>
      <c r="B18" s="1" t="n"/>
      <c r="C18" s="66">
        <f>IF('Démarrer'!C18="","",'Démarrer'!C18)</f>
        <v/>
      </c>
      <c r="D18" s="67" t="n"/>
      <c r="E18" s="67" t="n"/>
      <c r="F18" s="67" t="n"/>
      <c r="G18" s="67" t="n"/>
      <c r="H18" s="67" t="n"/>
      <c r="I18" s="67" t="n"/>
      <c r="J18" s="67" t="n"/>
      <c r="K18" s="67" t="n"/>
      <c r="L18" s="67" t="n"/>
      <c r="M18" s="67" t="n"/>
      <c r="N18" s="67" t="n"/>
      <c r="O18" s="67" t="n"/>
      <c r="P18" s="67" t="n"/>
      <c r="Q18" s="67" t="n"/>
      <c r="R18" s="67" t="n"/>
      <c r="S18" s="67" t="n"/>
      <c r="T18" s="67" t="n"/>
      <c r="U18" s="67" t="n"/>
      <c r="V18" s="67" t="n"/>
      <c r="W18" s="67" t="n"/>
      <c r="X18" s="67" t="n"/>
      <c r="Y18" s="67" t="n"/>
      <c r="Z18" s="67" t="n"/>
      <c r="AA18" s="67" t="n"/>
      <c r="AB18" s="67" t="n"/>
      <c r="AC18" s="67" t="n"/>
      <c r="AD18" s="67" t="n"/>
      <c r="AE18" s="67" t="n"/>
      <c r="AF18" s="67" t="n"/>
      <c r="AG18" s="67" t="n"/>
      <c r="AH18" s="67" t="n"/>
      <c r="AI18" s="1" t="n"/>
      <c r="AJ18" s="1" t="n"/>
      <c r="AK18" s="68">
        <f>C18</f>
        <v/>
      </c>
      <c r="AL18" s="69">
        <f>IF(C18="","",REPT("█",ROUND(MAX(0,MIN(1,AM18))*15,0)))</f>
        <v/>
      </c>
      <c r="AM18" s="70">
        <f>IF(C18="","",IF($AT$1=0,0,MIN(1,AS18/$AT$1)))</f>
        <v/>
      </c>
      <c r="AN18" s="1" t="n"/>
      <c r="AO18" s="1" t="n"/>
      <c r="AP18" s="1" t="n"/>
      <c r="AQ18" s="1" t="n"/>
      <c r="AR18" s="1" t="n"/>
      <c r="AS18" s="34">
        <f>IF(C18="","",(COUNTA(D18:AH18)-COUNTIF(D18:AH18,FALSE)))</f>
        <v/>
      </c>
      <c r="AT18" s="1" t="n"/>
    </row>
    <row r="19" ht="15" customHeight="1">
      <c r="A19" s="1" t="n"/>
      <c r="B19" s="1" t="n"/>
      <c r="C19" s="71" t="inlineStr">
        <is>
          <t>Progression</t>
        </is>
      </c>
      <c r="D19" s="72">
        <f>IF(OR(1&gt;$AS$1,$AR$2=0),"",(COUNTA(D9:D18)-COUNTIF(D9:D18,FALSE))/$AR$2)</f>
        <v/>
      </c>
      <c r="E19" s="72">
        <f>IF(OR(2&gt;$AS$1,$AR$2=0),"",(COUNTA(E9:E18)-COUNTIF(E9:E18,FALSE))/$AR$2)</f>
        <v/>
      </c>
      <c r="F19" s="72">
        <f>IF(OR(3&gt;$AS$1,$AR$2=0),"",(COUNTA(F9:F18)-COUNTIF(F9:F18,FALSE))/$AR$2)</f>
        <v/>
      </c>
      <c r="G19" s="72">
        <f>IF(OR(4&gt;$AS$1,$AR$2=0),"",(COUNTA(G9:G18)-COUNTIF(G9:G18,FALSE))/$AR$2)</f>
        <v/>
      </c>
      <c r="H19" s="72">
        <f>IF(OR(5&gt;$AS$1,$AR$2=0),"",(COUNTA(H9:H18)-COUNTIF(H9:H18,FALSE))/$AR$2)</f>
        <v/>
      </c>
      <c r="I19" s="72">
        <f>IF(OR(6&gt;$AS$1,$AR$2=0),"",(COUNTA(I9:I18)-COUNTIF(I9:I18,FALSE))/$AR$2)</f>
        <v/>
      </c>
      <c r="J19" s="72">
        <f>IF(OR(7&gt;$AS$1,$AR$2=0),"",(COUNTA(J9:J18)-COUNTIF(J9:J18,FALSE))/$AR$2)</f>
        <v/>
      </c>
      <c r="K19" s="72">
        <f>IF(OR(8&gt;$AS$1,$AR$2=0),"",(COUNTA(K9:K18)-COUNTIF(K9:K18,FALSE))/$AR$2)</f>
        <v/>
      </c>
      <c r="L19" s="72">
        <f>IF(OR(9&gt;$AS$1,$AR$2=0),"",(COUNTA(L9:L18)-COUNTIF(L9:L18,FALSE))/$AR$2)</f>
        <v/>
      </c>
      <c r="M19" s="72">
        <f>IF(OR(10&gt;$AS$1,$AR$2=0),"",(COUNTA(M9:M18)-COUNTIF(M9:M18,FALSE))/$AR$2)</f>
        <v/>
      </c>
      <c r="N19" s="72">
        <f>IF(OR(11&gt;$AS$1,$AR$2=0),"",(COUNTA(N9:N18)-COUNTIF(N9:N18,FALSE))/$AR$2)</f>
        <v/>
      </c>
      <c r="O19" s="72">
        <f>IF(OR(12&gt;$AS$1,$AR$2=0),"",(COUNTA(O9:O18)-COUNTIF(O9:O18,FALSE))/$AR$2)</f>
        <v/>
      </c>
      <c r="P19" s="72">
        <f>IF(OR(13&gt;$AS$1,$AR$2=0),"",(COUNTA(P9:P18)-COUNTIF(P9:P18,FALSE))/$AR$2)</f>
        <v/>
      </c>
      <c r="Q19" s="72">
        <f>IF(OR(14&gt;$AS$1,$AR$2=0),"",(COUNTA(Q9:Q18)-COUNTIF(Q9:Q18,FALSE))/$AR$2)</f>
        <v/>
      </c>
      <c r="R19" s="72">
        <f>IF(OR(15&gt;$AS$1,$AR$2=0),"",(COUNTA(R9:R18)-COUNTIF(R9:R18,FALSE))/$AR$2)</f>
        <v/>
      </c>
      <c r="S19" s="72">
        <f>IF(OR(16&gt;$AS$1,$AR$2=0),"",(COUNTA(S9:S18)-COUNTIF(S9:S18,FALSE))/$AR$2)</f>
        <v/>
      </c>
      <c r="T19" s="72">
        <f>IF(OR(17&gt;$AS$1,$AR$2=0),"",(COUNTA(T9:T18)-COUNTIF(T9:T18,FALSE))/$AR$2)</f>
        <v/>
      </c>
      <c r="U19" s="72">
        <f>IF(OR(18&gt;$AS$1,$AR$2=0),"",(COUNTA(U9:U18)-COUNTIF(U9:U18,FALSE))/$AR$2)</f>
        <v/>
      </c>
      <c r="V19" s="72">
        <f>IF(OR(19&gt;$AS$1,$AR$2=0),"",(COUNTA(V9:V18)-COUNTIF(V9:V18,FALSE))/$AR$2)</f>
        <v/>
      </c>
      <c r="W19" s="72">
        <f>IF(OR(20&gt;$AS$1,$AR$2=0),"",(COUNTA(W9:W18)-COUNTIF(W9:W18,FALSE))/$AR$2)</f>
        <v/>
      </c>
      <c r="X19" s="72">
        <f>IF(OR(21&gt;$AS$1,$AR$2=0),"",(COUNTA(X9:X18)-COUNTIF(X9:X18,FALSE))/$AR$2)</f>
        <v/>
      </c>
      <c r="Y19" s="72">
        <f>IF(OR(22&gt;$AS$1,$AR$2=0),"",(COUNTA(Y9:Y18)-COUNTIF(Y9:Y18,FALSE))/$AR$2)</f>
        <v/>
      </c>
      <c r="Z19" s="72">
        <f>IF(OR(23&gt;$AS$1,$AR$2=0),"",(COUNTA(Z9:Z18)-COUNTIF(Z9:Z18,FALSE))/$AR$2)</f>
        <v/>
      </c>
      <c r="AA19" s="72">
        <f>IF(OR(24&gt;$AS$1,$AR$2=0),"",(COUNTA(AA9:AA18)-COUNTIF(AA9:AA18,FALSE))/$AR$2)</f>
        <v/>
      </c>
      <c r="AB19" s="72">
        <f>IF(OR(25&gt;$AS$1,$AR$2=0),"",(COUNTA(AB9:AB18)-COUNTIF(AB9:AB18,FALSE))/$AR$2)</f>
        <v/>
      </c>
      <c r="AC19" s="72">
        <f>IF(OR(26&gt;$AS$1,$AR$2=0),"",(COUNTA(AC9:AC18)-COUNTIF(AC9:AC18,FALSE))/$AR$2)</f>
        <v/>
      </c>
      <c r="AD19" s="72">
        <f>IF(OR(27&gt;$AS$1,$AR$2=0),"",(COUNTA(AD9:AD18)-COUNTIF(AD9:AD18,FALSE))/$AR$2)</f>
        <v/>
      </c>
      <c r="AE19" s="72">
        <f>IF(OR(28&gt;$AS$1,$AR$2=0),"",(COUNTA(AE9:AE18)-COUNTIF(AE9:AE18,FALSE))/$AR$2)</f>
        <v/>
      </c>
      <c r="AF19" s="72">
        <f>IF(OR(29&gt;$AS$1,$AR$2=0),"",(COUNTA(AF9:AF18)-COUNTIF(AF9:AF18,FALSE))/$AR$2)</f>
        <v/>
      </c>
      <c r="AG19" s="72">
        <f>IF(OR(30&gt;$AS$1,$AR$2=0),"",(COUNTA(AG9:AG18)-COUNTIF(AG9:AG18,FALSE))/$AR$2)</f>
        <v/>
      </c>
      <c r="AH19" s="72">
        <f>IF(OR(31&gt;$AS$1,$AR$2=0),"",(COUNTA(AH9:AH18)-COUNTIF(AH9:AH18,FALSE))/$AR$2)</f>
        <v/>
      </c>
      <c r="AI19" s="1" t="n"/>
      <c r="AJ19" s="1" t="n"/>
      <c r="AK19" s="73" t="inlineStr">
        <is>
          <t>Meilleure habitude</t>
        </is>
      </c>
      <c r="AL19" s="74">
        <f>IF(MAX(AM9:AM18)&lt;=0,"—",INDEX(C9:C18,MATCH(MAX(AM9:AM18),AM9:AM18,0)))</f>
        <v/>
      </c>
      <c r="AN19" s="1" t="n"/>
      <c r="AO19" s="1" t="n"/>
      <c r="AP19" s="1" t="n"/>
      <c r="AQ19" s="1" t="n"/>
      <c r="AR19" s="1" t="n"/>
      <c r="AS19" s="1" t="n"/>
      <c r="AT19" s="1" t="n"/>
    </row>
    <row r="20" ht="15" customHeight="1">
      <c r="A20" s="1" t="n"/>
      <c r="B20" s="1" t="n"/>
      <c r="C20" s="75" t="inlineStr">
        <is>
          <t>Fait</t>
        </is>
      </c>
      <c r="D20" s="76">
        <f>IF(1&gt;$AS$1,"",(COUNTA(D9:D18)-COUNTIF(D9:D18,FALSE)))</f>
        <v/>
      </c>
      <c r="E20" s="76">
        <f>IF(2&gt;$AS$1,"",(COUNTA(E9:E18)-COUNTIF(E9:E18,FALSE)))</f>
        <v/>
      </c>
      <c r="F20" s="76">
        <f>IF(3&gt;$AS$1,"",(COUNTA(F9:F18)-COUNTIF(F9:F18,FALSE)))</f>
        <v/>
      </c>
      <c r="G20" s="76">
        <f>IF(4&gt;$AS$1,"",(COUNTA(G9:G18)-COUNTIF(G9:G18,FALSE)))</f>
        <v/>
      </c>
      <c r="H20" s="76">
        <f>IF(5&gt;$AS$1,"",(COUNTA(H9:H18)-COUNTIF(H9:H18,FALSE)))</f>
        <v/>
      </c>
      <c r="I20" s="76">
        <f>IF(6&gt;$AS$1,"",(COUNTA(I9:I18)-COUNTIF(I9:I18,FALSE)))</f>
        <v/>
      </c>
      <c r="J20" s="76">
        <f>IF(7&gt;$AS$1,"",(COUNTA(J9:J18)-COUNTIF(J9:J18,FALSE)))</f>
        <v/>
      </c>
      <c r="K20" s="76">
        <f>IF(8&gt;$AS$1,"",(COUNTA(K9:K18)-COUNTIF(K9:K18,FALSE)))</f>
        <v/>
      </c>
      <c r="L20" s="76">
        <f>IF(9&gt;$AS$1,"",(COUNTA(L9:L18)-COUNTIF(L9:L18,FALSE)))</f>
        <v/>
      </c>
      <c r="M20" s="76">
        <f>IF(10&gt;$AS$1,"",(COUNTA(M9:M18)-COUNTIF(M9:M18,FALSE)))</f>
        <v/>
      </c>
      <c r="N20" s="76">
        <f>IF(11&gt;$AS$1,"",(COUNTA(N9:N18)-COUNTIF(N9:N18,FALSE)))</f>
        <v/>
      </c>
      <c r="O20" s="76">
        <f>IF(12&gt;$AS$1,"",(COUNTA(O9:O18)-COUNTIF(O9:O18,FALSE)))</f>
        <v/>
      </c>
      <c r="P20" s="76">
        <f>IF(13&gt;$AS$1,"",(COUNTA(P9:P18)-COUNTIF(P9:P18,FALSE)))</f>
        <v/>
      </c>
      <c r="Q20" s="76">
        <f>IF(14&gt;$AS$1,"",(COUNTA(Q9:Q18)-COUNTIF(Q9:Q18,FALSE)))</f>
        <v/>
      </c>
      <c r="R20" s="76">
        <f>IF(15&gt;$AS$1,"",(COUNTA(R9:R18)-COUNTIF(R9:R18,FALSE)))</f>
        <v/>
      </c>
      <c r="S20" s="76">
        <f>IF(16&gt;$AS$1,"",(COUNTA(S9:S18)-COUNTIF(S9:S18,FALSE)))</f>
        <v/>
      </c>
      <c r="T20" s="76">
        <f>IF(17&gt;$AS$1,"",(COUNTA(T9:T18)-COUNTIF(T9:T18,FALSE)))</f>
        <v/>
      </c>
      <c r="U20" s="76">
        <f>IF(18&gt;$AS$1,"",(COUNTA(U9:U18)-COUNTIF(U9:U18,FALSE)))</f>
        <v/>
      </c>
      <c r="V20" s="76">
        <f>IF(19&gt;$AS$1,"",(COUNTA(V9:V18)-COUNTIF(V9:V18,FALSE)))</f>
        <v/>
      </c>
      <c r="W20" s="76">
        <f>IF(20&gt;$AS$1,"",(COUNTA(W9:W18)-COUNTIF(W9:W18,FALSE)))</f>
        <v/>
      </c>
      <c r="X20" s="76">
        <f>IF(21&gt;$AS$1,"",(COUNTA(X9:X18)-COUNTIF(X9:X18,FALSE)))</f>
        <v/>
      </c>
      <c r="Y20" s="76">
        <f>IF(22&gt;$AS$1,"",(COUNTA(Y9:Y18)-COUNTIF(Y9:Y18,FALSE)))</f>
        <v/>
      </c>
      <c r="Z20" s="76">
        <f>IF(23&gt;$AS$1,"",(COUNTA(Z9:Z18)-COUNTIF(Z9:Z18,FALSE)))</f>
        <v/>
      </c>
      <c r="AA20" s="76">
        <f>IF(24&gt;$AS$1,"",(COUNTA(AA9:AA18)-COUNTIF(AA9:AA18,FALSE)))</f>
        <v/>
      </c>
      <c r="AB20" s="76">
        <f>IF(25&gt;$AS$1,"",(COUNTA(AB9:AB18)-COUNTIF(AB9:AB18,FALSE)))</f>
        <v/>
      </c>
      <c r="AC20" s="76">
        <f>IF(26&gt;$AS$1,"",(COUNTA(AC9:AC18)-COUNTIF(AC9:AC18,FALSE)))</f>
        <v/>
      </c>
      <c r="AD20" s="76">
        <f>IF(27&gt;$AS$1,"",(COUNTA(AD9:AD18)-COUNTIF(AD9:AD18,FALSE)))</f>
        <v/>
      </c>
      <c r="AE20" s="76">
        <f>IF(28&gt;$AS$1,"",(COUNTA(AE9:AE18)-COUNTIF(AE9:AE18,FALSE)))</f>
        <v/>
      </c>
      <c r="AF20" s="76">
        <f>IF(29&gt;$AS$1,"",(COUNTA(AF9:AF18)-COUNTIF(AF9:AF18,FALSE)))</f>
        <v/>
      </c>
      <c r="AG20" s="76">
        <f>IF(30&gt;$AS$1,"",(COUNTA(AG9:AG18)-COUNTIF(AG9:AG18,FALSE)))</f>
        <v/>
      </c>
      <c r="AH20" s="76">
        <f>IF(31&gt;$AS$1,"",(COUNTA(AH9:AH18)-COUNTIF(AH9:AH18,FALSE)))</f>
        <v/>
      </c>
      <c r="AI20" s="1" t="n"/>
      <c r="AJ20" s="1" t="n"/>
      <c r="AK20" s="73" t="inlineStr">
        <is>
          <t>Meilleur jour</t>
        </is>
      </c>
      <c r="AL20" s="74">
        <f>IF(MAX(D20:AH20)=0,"—","le "&amp;INDEX(D8:AH8,MATCH(MAX(D20:AH20),D20:AH20,0)))</f>
        <v/>
      </c>
      <c r="AN20" s="1" t="n"/>
      <c r="AO20" s="1" t="n"/>
      <c r="AP20" s="1" t="n"/>
      <c r="AQ20" s="1" t="n"/>
      <c r="AR20" s="1" t="n"/>
      <c r="AS20" s="1" t="n"/>
      <c r="AT20" s="1" t="n"/>
    </row>
    <row r="21" ht="15" customHeight="1">
      <c r="A21" s="1" t="n"/>
      <c r="B21" s="1" t="n"/>
      <c r="C21" s="75" t="inlineStr">
        <is>
          <t>Pas fait</t>
        </is>
      </c>
      <c r="D21" s="77">
        <f>IF(1&gt;$AS$1,"",$AR$2-D20)</f>
        <v/>
      </c>
      <c r="E21" s="77">
        <f>IF(2&gt;$AS$1,"",$AR$2-E20)</f>
        <v/>
      </c>
      <c r="F21" s="77">
        <f>IF(3&gt;$AS$1,"",$AR$2-F20)</f>
        <v/>
      </c>
      <c r="G21" s="77">
        <f>IF(4&gt;$AS$1,"",$AR$2-G20)</f>
        <v/>
      </c>
      <c r="H21" s="77">
        <f>IF(5&gt;$AS$1,"",$AR$2-H20)</f>
        <v/>
      </c>
      <c r="I21" s="77">
        <f>IF(6&gt;$AS$1,"",$AR$2-I20)</f>
        <v/>
      </c>
      <c r="J21" s="77">
        <f>IF(7&gt;$AS$1,"",$AR$2-J20)</f>
        <v/>
      </c>
      <c r="K21" s="77">
        <f>IF(8&gt;$AS$1,"",$AR$2-K20)</f>
        <v/>
      </c>
      <c r="L21" s="77">
        <f>IF(9&gt;$AS$1,"",$AR$2-L20)</f>
        <v/>
      </c>
      <c r="M21" s="77">
        <f>IF(10&gt;$AS$1,"",$AR$2-M20)</f>
        <v/>
      </c>
      <c r="N21" s="77">
        <f>IF(11&gt;$AS$1,"",$AR$2-N20)</f>
        <v/>
      </c>
      <c r="O21" s="77">
        <f>IF(12&gt;$AS$1,"",$AR$2-O20)</f>
        <v/>
      </c>
      <c r="P21" s="77">
        <f>IF(13&gt;$AS$1,"",$AR$2-P20)</f>
        <v/>
      </c>
      <c r="Q21" s="77">
        <f>IF(14&gt;$AS$1,"",$AR$2-Q20)</f>
        <v/>
      </c>
      <c r="R21" s="77">
        <f>IF(15&gt;$AS$1,"",$AR$2-R20)</f>
        <v/>
      </c>
      <c r="S21" s="77">
        <f>IF(16&gt;$AS$1,"",$AR$2-S20)</f>
        <v/>
      </c>
      <c r="T21" s="77">
        <f>IF(17&gt;$AS$1,"",$AR$2-T20)</f>
        <v/>
      </c>
      <c r="U21" s="77">
        <f>IF(18&gt;$AS$1,"",$AR$2-U20)</f>
        <v/>
      </c>
      <c r="V21" s="77">
        <f>IF(19&gt;$AS$1,"",$AR$2-V20)</f>
        <v/>
      </c>
      <c r="W21" s="77">
        <f>IF(20&gt;$AS$1,"",$AR$2-W20)</f>
        <v/>
      </c>
      <c r="X21" s="77">
        <f>IF(21&gt;$AS$1,"",$AR$2-X20)</f>
        <v/>
      </c>
      <c r="Y21" s="77">
        <f>IF(22&gt;$AS$1,"",$AR$2-Y20)</f>
        <v/>
      </c>
      <c r="Z21" s="77">
        <f>IF(23&gt;$AS$1,"",$AR$2-Z20)</f>
        <v/>
      </c>
      <c r="AA21" s="77">
        <f>IF(24&gt;$AS$1,"",$AR$2-AA20)</f>
        <v/>
      </c>
      <c r="AB21" s="77">
        <f>IF(25&gt;$AS$1,"",$AR$2-AB20)</f>
        <v/>
      </c>
      <c r="AC21" s="77">
        <f>IF(26&gt;$AS$1,"",$AR$2-AC20)</f>
        <v/>
      </c>
      <c r="AD21" s="77">
        <f>IF(27&gt;$AS$1,"",$AR$2-AD20)</f>
        <v/>
      </c>
      <c r="AE21" s="77">
        <f>IF(28&gt;$AS$1,"",$AR$2-AE20)</f>
        <v/>
      </c>
      <c r="AF21" s="77">
        <f>IF(29&gt;$AS$1,"",$AR$2-AF20)</f>
        <v/>
      </c>
      <c r="AG21" s="77">
        <f>IF(30&gt;$AS$1,"",$AR$2-AG20)</f>
        <v/>
      </c>
      <c r="AH21" s="77">
        <f>IF(31&gt;$AS$1,"",$AR$2-AH20)</f>
        <v/>
      </c>
      <c r="AI21" s="1" t="n"/>
      <c r="AJ21" s="1" t="n"/>
      <c r="AK21" s="73" t="inlineStr">
        <is>
          <t>Jours parfaits</t>
        </is>
      </c>
      <c r="AL21" s="74">
        <f>COUNTIF(D19:AH19,1)&amp;" jour(s) à 100 %"</f>
        <v/>
      </c>
      <c r="AN21" s="1" t="n"/>
      <c r="AO21" s="1" t="n"/>
      <c r="AP21" s="1" t="n"/>
      <c r="AQ21" s="1" t="n"/>
      <c r="AR21" s="1" t="n"/>
      <c r="AS21" s="1" t="n"/>
      <c r="AT21" s="1" t="n"/>
    </row>
    <row r="22" ht="8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  <c r="AA22" s="1" t="n"/>
      <c r="AB22" s="1" t="n"/>
      <c r="AC22" s="1" t="n"/>
      <c r="AD22" s="1" t="n"/>
      <c r="AE22" s="1" t="n"/>
      <c r="AF22" s="1" t="n"/>
      <c r="AG22" s="1" t="n"/>
      <c r="AH22" s="1" t="n"/>
      <c r="AI22" s="1" t="n"/>
      <c r="AJ22" s="1" t="n"/>
      <c r="AK22" s="1" t="n"/>
      <c r="AL22" s="1" t="n"/>
      <c r="AM22" s="1" t="n"/>
      <c r="AN22" s="1" t="n"/>
      <c r="AO22" s="1" t="n"/>
      <c r="AP22" s="1" t="n"/>
      <c r="AQ22" s="1" t="n"/>
      <c r="AR22" s="1" t="n"/>
      <c r="AS22" s="1" t="n"/>
      <c r="AT22" s="1" t="n"/>
    </row>
    <row r="23" ht="15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  <c r="AA23" s="1" t="n"/>
      <c r="AB23" s="1" t="n"/>
      <c r="AC23" s="1" t="n"/>
      <c r="AD23" s="1" t="n"/>
      <c r="AE23" s="1" t="n"/>
      <c r="AF23" s="1" t="n"/>
      <c r="AG23" s="1" t="n"/>
      <c r="AH23" s="1" t="n"/>
      <c r="AI23" s="1" t="n"/>
      <c r="AJ23" s="1" t="n"/>
      <c r="AK23" s="1" t="n"/>
      <c r="AL23" s="1" t="n"/>
      <c r="AM23" s="1" t="n"/>
      <c r="AN23" s="1" t="n"/>
      <c r="AO23" s="1" t="n"/>
      <c r="AP23" s="1" t="n"/>
      <c r="AQ23" s="1" t="n"/>
      <c r="AR23" s="1" t="n"/>
      <c r="AS23" s="1" t="n"/>
      <c r="AT23" s="1" t="n"/>
    </row>
    <row r="24" ht="15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/>
      <c r="AE24" s="1" t="n"/>
      <c r="AF24" s="1" t="n"/>
      <c r="AG24" s="1" t="n"/>
      <c r="AH24" s="1" t="n"/>
      <c r="AI24" s="1" t="n"/>
      <c r="AJ24" s="1" t="n"/>
      <c r="AK24" s="1" t="n"/>
      <c r="AL24" s="1" t="n"/>
      <c r="AM24" s="1" t="n"/>
      <c r="AN24" s="1" t="n"/>
      <c r="AO24" s="1" t="n"/>
      <c r="AP24" s="1" t="n"/>
      <c r="AQ24" s="1" t="n"/>
      <c r="AR24" s="1" t="n"/>
      <c r="AS24" s="1" t="n"/>
      <c r="AT24" s="1" t="n"/>
    </row>
    <row r="25" ht="15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/>
      <c r="AE25" s="1" t="n"/>
      <c r="AF25" s="1" t="n"/>
      <c r="AG25" s="1" t="n"/>
      <c r="AH25" s="1" t="n"/>
      <c r="AI25" s="1" t="n"/>
      <c r="AJ25" s="1" t="n"/>
      <c r="AK25" s="1" t="n"/>
      <c r="AL25" s="1" t="n"/>
      <c r="AM25" s="1" t="n"/>
      <c r="AN25" s="1" t="n"/>
      <c r="AO25" s="1" t="n"/>
      <c r="AP25" s="1" t="n"/>
      <c r="AQ25" s="1" t="n"/>
      <c r="AR25" s="1" t="n"/>
      <c r="AS25" s="1" t="n"/>
      <c r="AT25" s="1" t="n"/>
    </row>
    <row r="26" ht="15" customHeight="1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  <c r="AA26" s="1" t="n"/>
      <c r="AB26" s="1" t="n"/>
      <c r="AC26" s="1" t="n"/>
      <c r="AD26" s="1" t="n"/>
      <c r="AE26" s="1" t="n"/>
      <c r="AF26" s="1" t="n"/>
      <c r="AG26" s="1" t="n"/>
      <c r="AH26" s="1" t="n"/>
      <c r="AI26" s="1" t="n"/>
      <c r="AJ26" s="1" t="n"/>
      <c r="AK26" s="1" t="n"/>
      <c r="AL26" s="1" t="n"/>
      <c r="AM26" s="1" t="n"/>
      <c r="AN26" s="1" t="n"/>
      <c r="AO26" s="1" t="n"/>
      <c r="AP26" s="1" t="n"/>
      <c r="AQ26" s="1" t="n"/>
      <c r="AR26" s="1" t="n"/>
      <c r="AS26" s="1" t="n"/>
      <c r="AT26" s="1" t="n"/>
    </row>
    <row r="27" ht="15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  <c r="AA27" s="1" t="n"/>
      <c r="AB27" s="1" t="n"/>
      <c r="AC27" s="1" t="n"/>
      <c r="AD27" s="1" t="n"/>
      <c r="AE27" s="1" t="n"/>
      <c r="AF27" s="1" t="n"/>
      <c r="AG27" s="1" t="n"/>
      <c r="AH27" s="1" t="n"/>
      <c r="AI27" s="1" t="n"/>
      <c r="AJ27" s="1" t="n"/>
      <c r="AK27" s="1" t="n"/>
      <c r="AL27" s="1" t="n"/>
      <c r="AM27" s="1" t="n"/>
      <c r="AN27" s="1" t="n"/>
      <c r="AO27" s="1" t="n"/>
      <c r="AP27" s="1" t="n"/>
      <c r="AQ27" s="1" t="n"/>
      <c r="AR27" s="1" t="n"/>
      <c r="AS27" s="1" t="n"/>
      <c r="AT27" s="1" t="n"/>
    </row>
    <row r="28" ht="15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/>
      <c r="AE28" s="1" t="n"/>
      <c r="AF28" s="1" t="n"/>
      <c r="AG28" s="1" t="n"/>
      <c r="AH28" s="1" t="n"/>
      <c r="AI28" s="1" t="n"/>
      <c r="AJ28" s="1" t="n"/>
      <c r="AK28" s="1" t="n"/>
      <c r="AL28" s="1" t="n"/>
      <c r="AM28" s="1" t="n"/>
      <c r="AN28" s="1" t="n"/>
      <c r="AO28" s="1" t="n"/>
      <c r="AP28" s="1" t="n"/>
      <c r="AQ28" s="1" t="n"/>
      <c r="AR28" s="1" t="n"/>
      <c r="AS28" s="1" t="n"/>
      <c r="AT28" s="1" t="n"/>
    </row>
    <row r="29" ht="1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/>
      <c r="AE29" s="1" t="n"/>
      <c r="AF29" s="1" t="n"/>
      <c r="AG29" s="1" t="n"/>
      <c r="AH29" s="1" t="n"/>
      <c r="AI29" s="1" t="n"/>
      <c r="AJ29" s="1" t="n"/>
      <c r="AK29" s="1" t="n"/>
      <c r="AL29" s="1" t="n"/>
      <c r="AM29" s="1" t="n"/>
      <c r="AN29" s="1" t="n"/>
      <c r="AO29" s="1" t="n"/>
      <c r="AP29" s="1" t="n"/>
      <c r="AQ29" s="1" t="n"/>
      <c r="AR29" s="1" t="n"/>
      <c r="AS29" s="1" t="n"/>
      <c r="AT29" s="1" t="n"/>
    </row>
    <row r="30" ht="1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/>
      <c r="AE30" s="1" t="n"/>
      <c r="AF30" s="1" t="n"/>
      <c r="AG30" s="1" t="n"/>
      <c r="AH30" s="1" t="n"/>
      <c r="AI30" s="1" t="n"/>
      <c r="AJ30" s="1" t="n"/>
      <c r="AK30" s="1" t="n"/>
      <c r="AL30" s="1" t="n"/>
      <c r="AM30" s="1" t="n"/>
      <c r="AN30" s="1" t="n"/>
      <c r="AO30" s="1" t="n"/>
      <c r="AP30" s="1" t="n"/>
      <c r="AQ30" s="1" t="n"/>
      <c r="AR30" s="1" t="n"/>
      <c r="AS30" s="1" t="n"/>
      <c r="AT30" s="1" t="n"/>
    </row>
    <row r="31" ht="15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/>
      <c r="AE31" s="1" t="n"/>
      <c r="AF31" s="1" t="n"/>
      <c r="AG31" s="1" t="n"/>
      <c r="AH31" s="1" t="n"/>
      <c r="AI31" s="1" t="n"/>
      <c r="AJ31" s="1" t="n"/>
      <c r="AK31" s="1" t="n"/>
      <c r="AL31" s="1" t="n"/>
      <c r="AM31" s="1" t="n"/>
      <c r="AN31" s="1" t="n"/>
      <c r="AO31" s="1" t="n"/>
      <c r="AP31" s="1" t="n"/>
      <c r="AQ31" s="1" t="n"/>
      <c r="AR31" s="1" t="n"/>
      <c r="AS31" s="1" t="n"/>
      <c r="AT31" s="1" t="n"/>
    </row>
    <row r="32" ht="15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  <c r="AA32" s="1" t="n"/>
      <c r="AB32" s="1" t="n"/>
      <c r="AC32" s="1" t="n"/>
      <c r="AD32" s="1" t="n"/>
      <c r="AE32" s="1" t="n"/>
      <c r="AF32" s="1" t="n"/>
      <c r="AG32" s="1" t="n"/>
      <c r="AH32" s="1" t="n"/>
      <c r="AI32" s="1" t="n"/>
      <c r="AJ32" s="1" t="n"/>
      <c r="AK32" s="1" t="n"/>
      <c r="AL32" s="1" t="n"/>
      <c r="AM32" s="1" t="n"/>
      <c r="AN32" s="1" t="n"/>
      <c r="AO32" s="1" t="n"/>
      <c r="AP32" s="1" t="n"/>
      <c r="AQ32" s="1" t="n"/>
      <c r="AR32" s="1" t="n"/>
      <c r="AS32" s="1" t="n"/>
      <c r="AT32" s="1" t="n"/>
    </row>
    <row r="33" ht="15" customHeight="1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  <c r="AA33" s="1" t="n"/>
      <c r="AB33" s="1" t="n"/>
      <c r="AC33" s="1" t="n"/>
      <c r="AD33" s="1" t="n"/>
      <c r="AE33" s="1" t="n"/>
      <c r="AF33" s="1" t="n"/>
      <c r="AG33" s="1" t="n"/>
      <c r="AH33" s="1" t="n"/>
      <c r="AI33" s="1" t="n"/>
      <c r="AJ33" s="1" t="n"/>
      <c r="AK33" s="1" t="n"/>
      <c r="AL33" s="1" t="n"/>
      <c r="AM33" s="1" t="n"/>
      <c r="AN33" s="1" t="n"/>
      <c r="AO33" s="1" t="n"/>
      <c r="AP33" s="1" t="n"/>
      <c r="AQ33" s="1" t="n"/>
      <c r="AR33" s="1" t="n"/>
      <c r="AS33" s="1" t="n"/>
      <c r="AT33" s="1" t="n"/>
    </row>
    <row r="34" ht="15" customHeight="1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  <c r="AA34" s="1" t="n"/>
      <c r="AB34" s="1" t="n"/>
      <c r="AC34" s="1" t="n"/>
      <c r="AD34" s="1" t="n"/>
      <c r="AE34" s="1" t="n"/>
      <c r="AF34" s="1" t="n"/>
      <c r="AG34" s="1" t="n"/>
      <c r="AH34" s="1" t="n"/>
      <c r="AI34" s="1" t="n"/>
      <c r="AJ34" s="1" t="n"/>
      <c r="AK34" s="1" t="n"/>
      <c r="AL34" s="1" t="n"/>
      <c r="AM34" s="1" t="n"/>
      <c r="AN34" s="1" t="n"/>
      <c r="AO34" s="1" t="n"/>
      <c r="AP34" s="1" t="n"/>
      <c r="AQ34" s="1" t="n"/>
      <c r="AR34" s="1" t="n"/>
      <c r="AS34" s="1" t="n"/>
      <c r="AT34" s="1" t="n"/>
    </row>
    <row r="35" ht="10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  <c r="AA35" s="1" t="n"/>
      <c r="AB35" s="1" t="n"/>
      <c r="AC35" s="1" t="n"/>
      <c r="AD35" s="1" t="n"/>
      <c r="AE35" s="1" t="n"/>
      <c r="AF35" s="1" t="n"/>
      <c r="AG35" s="1" t="n"/>
      <c r="AH35" s="1" t="n"/>
      <c r="AI35" s="1" t="n"/>
      <c r="AJ35" s="1" t="n"/>
      <c r="AK35" s="1" t="n"/>
      <c r="AL35" s="1" t="n"/>
      <c r="AM35" s="1" t="n"/>
      <c r="AN35" s="1" t="n"/>
      <c r="AO35" s="1" t="n"/>
      <c r="AP35" s="1" t="n"/>
      <c r="AQ35" s="1" t="n"/>
      <c r="AR35" s="1" t="n"/>
      <c r="AS35" s="1" t="n"/>
      <c r="AT35" s="1" t="n"/>
    </row>
    <row r="36" ht="18" customHeight="1">
      <c r="A36" s="1" t="n"/>
      <c r="B36" s="1" t="n"/>
      <c r="C36" s="42" t="inlineStr">
        <is>
          <t>État mental</t>
        </is>
      </c>
      <c r="D36" s="43" t="inlineStr">
        <is>
          <t>Semaine 1</t>
        </is>
      </c>
      <c r="E36" s="44" t="n"/>
      <c r="F36" s="44" t="n"/>
      <c r="G36" s="44" t="n"/>
      <c r="H36" s="44" t="n"/>
      <c r="I36" s="44" t="n"/>
      <c r="J36" s="44" t="n"/>
      <c r="K36" s="45" t="inlineStr">
        <is>
          <t>Semaine 2</t>
        </is>
      </c>
      <c r="L36" s="46" t="n"/>
      <c r="M36" s="46" t="n"/>
      <c r="N36" s="46" t="n"/>
      <c r="O36" s="46" t="n"/>
      <c r="P36" s="46" t="n"/>
      <c r="Q36" s="46" t="n"/>
      <c r="R36" s="47" t="inlineStr">
        <is>
          <t>Semaine 3</t>
        </is>
      </c>
      <c r="S36" s="48" t="n"/>
      <c r="T36" s="48" t="n"/>
      <c r="U36" s="48" t="n"/>
      <c r="V36" s="48" t="n"/>
      <c r="W36" s="48" t="n"/>
      <c r="X36" s="48" t="n"/>
      <c r="Y36" s="49" t="inlineStr">
        <is>
          <t>Semaine 4</t>
        </is>
      </c>
      <c r="Z36" s="50" t="n"/>
      <c r="AA36" s="50" t="n"/>
      <c r="AB36" s="50" t="n"/>
      <c r="AC36" s="50" t="n"/>
      <c r="AD36" s="50" t="n"/>
      <c r="AE36" s="50" t="n"/>
      <c r="AF36" s="51" t="inlineStr">
        <is>
          <t>Semaine 5</t>
        </is>
      </c>
      <c r="AG36" s="52" t="n"/>
      <c r="AH36" s="52" t="n"/>
      <c r="AI36" s="1" t="n"/>
      <c r="AJ36" s="1" t="n"/>
      <c r="AK36" s="53" t="inlineStr">
        <is>
          <t>Analyse</t>
        </is>
      </c>
      <c r="AN36" s="1" t="n"/>
      <c r="AO36" s="1" t="n"/>
      <c r="AP36" s="1" t="n"/>
      <c r="AQ36" s="1" t="n"/>
      <c r="AR36" s="1" t="n"/>
      <c r="AS36" s="1" t="n"/>
      <c r="AT36" s="1" t="n"/>
    </row>
    <row r="37" ht="12" customHeight="1">
      <c r="A37" s="1" t="n"/>
      <c r="B37" s="1" t="n"/>
      <c r="C37" s="1" t="n"/>
      <c r="D37" s="54">
        <f>IF(1&gt;$AS$1,"",MID("DiLuMaMeJeVeSa",2*WEEKDAY($AR$1+0)-1,2))</f>
        <v/>
      </c>
      <c r="E37" s="54">
        <f>IF(2&gt;$AS$1,"",MID("DiLuMaMeJeVeSa",2*WEEKDAY($AR$1+1)-1,2))</f>
        <v/>
      </c>
      <c r="F37" s="54">
        <f>IF(3&gt;$AS$1,"",MID("DiLuMaMeJeVeSa",2*WEEKDAY($AR$1+2)-1,2))</f>
        <v/>
      </c>
      <c r="G37" s="54">
        <f>IF(4&gt;$AS$1,"",MID("DiLuMaMeJeVeSa",2*WEEKDAY($AR$1+3)-1,2))</f>
        <v/>
      </c>
      <c r="H37" s="54">
        <f>IF(5&gt;$AS$1,"",MID("DiLuMaMeJeVeSa",2*WEEKDAY($AR$1+4)-1,2))</f>
        <v/>
      </c>
      <c r="I37" s="54">
        <f>IF(6&gt;$AS$1,"",MID("DiLuMaMeJeVeSa",2*WEEKDAY($AR$1+5)-1,2))</f>
        <v/>
      </c>
      <c r="J37" s="54">
        <f>IF(7&gt;$AS$1,"",MID("DiLuMaMeJeVeSa",2*WEEKDAY($AR$1+6)-1,2))</f>
        <v/>
      </c>
      <c r="K37" s="55">
        <f>IF(8&gt;$AS$1,"",MID("DiLuMaMeJeVeSa",2*WEEKDAY($AR$1+7)-1,2))</f>
        <v/>
      </c>
      <c r="L37" s="55">
        <f>IF(9&gt;$AS$1,"",MID("DiLuMaMeJeVeSa",2*WEEKDAY($AR$1+8)-1,2))</f>
        <v/>
      </c>
      <c r="M37" s="55">
        <f>IF(10&gt;$AS$1,"",MID("DiLuMaMeJeVeSa",2*WEEKDAY($AR$1+9)-1,2))</f>
        <v/>
      </c>
      <c r="N37" s="55">
        <f>IF(11&gt;$AS$1,"",MID("DiLuMaMeJeVeSa",2*WEEKDAY($AR$1+10)-1,2))</f>
        <v/>
      </c>
      <c r="O37" s="55">
        <f>IF(12&gt;$AS$1,"",MID("DiLuMaMeJeVeSa",2*WEEKDAY($AR$1+11)-1,2))</f>
        <v/>
      </c>
      <c r="P37" s="55">
        <f>IF(13&gt;$AS$1,"",MID("DiLuMaMeJeVeSa",2*WEEKDAY($AR$1+12)-1,2))</f>
        <v/>
      </c>
      <c r="Q37" s="55">
        <f>IF(14&gt;$AS$1,"",MID("DiLuMaMeJeVeSa",2*WEEKDAY($AR$1+13)-1,2))</f>
        <v/>
      </c>
      <c r="R37" s="56">
        <f>IF(15&gt;$AS$1,"",MID("DiLuMaMeJeVeSa",2*WEEKDAY($AR$1+14)-1,2))</f>
        <v/>
      </c>
      <c r="S37" s="56">
        <f>IF(16&gt;$AS$1,"",MID("DiLuMaMeJeVeSa",2*WEEKDAY($AR$1+15)-1,2))</f>
        <v/>
      </c>
      <c r="T37" s="56">
        <f>IF(17&gt;$AS$1,"",MID("DiLuMaMeJeVeSa",2*WEEKDAY($AR$1+16)-1,2))</f>
        <v/>
      </c>
      <c r="U37" s="56">
        <f>IF(18&gt;$AS$1,"",MID("DiLuMaMeJeVeSa",2*WEEKDAY($AR$1+17)-1,2))</f>
        <v/>
      </c>
      <c r="V37" s="56">
        <f>IF(19&gt;$AS$1,"",MID("DiLuMaMeJeVeSa",2*WEEKDAY($AR$1+18)-1,2))</f>
        <v/>
      </c>
      <c r="W37" s="56">
        <f>IF(20&gt;$AS$1,"",MID("DiLuMaMeJeVeSa",2*WEEKDAY($AR$1+19)-1,2))</f>
        <v/>
      </c>
      <c r="X37" s="56">
        <f>IF(21&gt;$AS$1,"",MID("DiLuMaMeJeVeSa",2*WEEKDAY($AR$1+20)-1,2))</f>
        <v/>
      </c>
      <c r="Y37" s="57">
        <f>IF(22&gt;$AS$1,"",MID("DiLuMaMeJeVeSa",2*WEEKDAY($AR$1+21)-1,2))</f>
        <v/>
      </c>
      <c r="Z37" s="57">
        <f>IF(23&gt;$AS$1,"",MID("DiLuMaMeJeVeSa",2*WEEKDAY($AR$1+22)-1,2))</f>
        <v/>
      </c>
      <c r="AA37" s="57">
        <f>IF(24&gt;$AS$1,"",MID("DiLuMaMeJeVeSa",2*WEEKDAY($AR$1+23)-1,2))</f>
        <v/>
      </c>
      <c r="AB37" s="57">
        <f>IF(25&gt;$AS$1,"",MID("DiLuMaMeJeVeSa",2*WEEKDAY($AR$1+24)-1,2))</f>
        <v/>
      </c>
      <c r="AC37" s="57">
        <f>IF(26&gt;$AS$1,"",MID("DiLuMaMeJeVeSa",2*WEEKDAY($AR$1+25)-1,2))</f>
        <v/>
      </c>
      <c r="AD37" s="57">
        <f>IF(27&gt;$AS$1,"",MID("DiLuMaMeJeVeSa",2*WEEKDAY($AR$1+26)-1,2))</f>
        <v/>
      </c>
      <c r="AE37" s="57">
        <f>IF(28&gt;$AS$1,"",MID("DiLuMaMeJeVeSa",2*WEEKDAY($AR$1+27)-1,2))</f>
        <v/>
      </c>
      <c r="AF37" s="58">
        <f>IF(29&gt;$AS$1,"",MID("DiLuMaMeJeVeSa",2*WEEKDAY($AR$1+28)-1,2))</f>
        <v/>
      </c>
      <c r="AG37" s="58">
        <f>IF(30&gt;$AS$1,"",MID("DiLuMaMeJeVeSa",2*WEEKDAY($AR$1+29)-1,2))</f>
        <v/>
      </c>
      <c r="AH37" s="58">
        <f>IF(31&gt;$AS$1,"",MID("DiLuMaMeJeVeSa",2*WEEKDAY($AR$1+30)-1,2))</f>
        <v/>
      </c>
      <c r="AI37" s="1" t="n"/>
      <c r="AJ37" s="1" t="n"/>
      <c r="AN37" s="1" t="n"/>
      <c r="AO37" s="1" t="n"/>
      <c r="AP37" s="1" t="n"/>
      <c r="AQ37" s="1" t="n"/>
      <c r="AR37" s="1" t="n"/>
      <c r="AS37" s="1" t="n"/>
      <c r="AT37" s="1" t="n"/>
    </row>
    <row r="38" ht="14" customHeight="1">
      <c r="A38" s="1" t="n"/>
      <c r="B38" s="1" t="n"/>
      <c r="C38" s="1" t="n"/>
      <c r="D38" s="59">
        <f>IF(1&gt;$AS$1,"",1)</f>
        <v/>
      </c>
      <c r="E38" s="59">
        <f>IF(2&gt;$AS$1,"",2)</f>
        <v/>
      </c>
      <c r="F38" s="59">
        <f>IF(3&gt;$AS$1,"",3)</f>
        <v/>
      </c>
      <c r="G38" s="59">
        <f>IF(4&gt;$AS$1,"",4)</f>
        <v/>
      </c>
      <c r="H38" s="59">
        <f>IF(5&gt;$AS$1,"",5)</f>
        <v/>
      </c>
      <c r="I38" s="59">
        <f>IF(6&gt;$AS$1,"",6)</f>
        <v/>
      </c>
      <c r="J38" s="59">
        <f>IF(7&gt;$AS$1,"",7)</f>
        <v/>
      </c>
      <c r="K38" s="60">
        <f>IF(8&gt;$AS$1,"",8)</f>
        <v/>
      </c>
      <c r="L38" s="60">
        <f>IF(9&gt;$AS$1,"",9)</f>
        <v/>
      </c>
      <c r="M38" s="60">
        <f>IF(10&gt;$AS$1,"",10)</f>
        <v/>
      </c>
      <c r="N38" s="60">
        <f>IF(11&gt;$AS$1,"",11)</f>
        <v/>
      </c>
      <c r="O38" s="60">
        <f>IF(12&gt;$AS$1,"",12)</f>
        <v/>
      </c>
      <c r="P38" s="60">
        <f>IF(13&gt;$AS$1,"",13)</f>
        <v/>
      </c>
      <c r="Q38" s="60">
        <f>IF(14&gt;$AS$1,"",14)</f>
        <v/>
      </c>
      <c r="R38" s="61">
        <f>IF(15&gt;$AS$1,"",15)</f>
        <v/>
      </c>
      <c r="S38" s="61">
        <f>IF(16&gt;$AS$1,"",16)</f>
        <v/>
      </c>
      <c r="T38" s="61">
        <f>IF(17&gt;$AS$1,"",17)</f>
        <v/>
      </c>
      <c r="U38" s="61">
        <f>IF(18&gt;$AS$1,"",18)</f>
        <v/>
      </c>
      <c r="V38" s="61">
        <f>IF(19&gt;$AS$1,"",19)</f>
        <v/>
      </c>
      <c r="W38" s="61">
        <f>IF(20&gt;$AS$1,"",20)</f>
        <v/>
      </c>
      <c r="X38" s="61">
        <f>IF(21&gt;$AS$1,"",21)</f>
        <v/>
      </c>
      <c r="Y38" s="62">
        <f>IF(22&gt;$AS$1,"",22)</f>
        <v/>
      </c>
      <c r="Z38" s="62">
        <f>IF(23&gt;$AS$1,"",23)</f>
        <v/>
      </c>
      <c r="AA38" s="62">
        <f>IF(24&gt;$AS$1,"",24)</f>
        <v/>
      </c>
      <c r="AB38" s="62">
        <f>IF(25&gt;$AS$1,"",25)</f>
        <v/>
      </c>
      <c r="AC38" s="62">
        <f>IF(26&gt;$AS$1,"",26)</f>
        <v/>
      </c>
      <c r="AD38" s="62">
        <f>IF(27&gt;$AS$1,"",27)</f>
        <v/>
      </c>
      <c r="AE38" s="62">
        <f>IF(28&gt;$AS$1,"",28)</f>
        <v/>
      </c>
      <c r="AF38" s="63">
        <f>IF(29&gt;$AS$1,"",29)</f>
        <v/>
      </c>
      <c r="AG38" s="63">
        <f>IF(30&gt;$AS$1,"",30)</f>
        <v/>
      </c>
      <c r="AH38" s="63">
        <f>IF(31&gt;$AS$1,"",31)</f>
        <v/>
      </c>
      <c r="AI38" s="1" t="n"/>
      <c r="AJ38" s="1" t="n"/>
      <c r="AK38" s="78" t="inlineStr">
        <is>
          <t>Humeur</t>
        </is>
      </c>
      <c r="AL38" s="79" t="n"/>
      <c r="AM38" s="79" t="n"/>
      <c r="AN38" s="1" t="n"/>
      <c r="AO38" s="1" t="n"/>
      <c r="AP38" s="1" t="n"/>
      <c r="AQ38" s="1" t="n"/>
      <c r="AR38" s="1" t="n"/>
      <c r="AS38" s="1" t="n"/>
      <c r="AT38" s="1" t="n"/>
    </row>
    <row r="39" ht="16" customHeight="1">
      <c r="A39" s="1" t="n"/>
      <c r="B39" s="1" t="n"/>
      <c r="C39" s="71" t="inlineStr">
        <is>
          <t>Humeur (1-10)</t>
        </is>
      </c>
      <c r="D39" s="80" t="n"/>
      <c r="E39" s="80" t="n"/>
      <c r="F39" s="80" t="n"/>
      <c r="G39" s="80" t="n"/>
      <c r="H39" s="80" t="n"/>
      <c r="I39" s="80" t="n"/>
      <c r="J39" s="80" t="n"/>
      <c r="K39" s="80" t="n"/>
      <c r="L39" s="80" t="n"/>
      <c r="M39" s="80" t="n"/>
      <c r="N39" s="80" t="n"/>
      <c r="O39" s="80" t="n"/>
      <c r="P39" s="80" t="n"/>
      <c r="Q39" s="80" t="n"/>
      <c r="R39" s="80" t="n"/>
      <c r="S39" s="80" t="n"/>
      <c r="T39" s="80" t="n"/>
      <c r="U39" s="80" t="n"/>
      <c r="V39" s="80" t="n"/>
      <c r="W39" s="80" t="n"/>
      <c r="X39" s="80" t="n"/>
      <c r="Y39" s="80" t="n"/>
      <c r="Z39" s="80" t="n"/>
      <c r="AA39" s="80" t="n"/>
      <c r="AB39" s="80" t="n"/>
      <c r="AC39" s="80" t="n"/>
      <c r="AD39" s="80" t="n"/>
      <c r="AE39" s="80" t="n"/>
      <c r="AF39" s="80" t="n"/>
      <c r="AG39" s="80" t="n"/>
      <c r="AH39" s="80" t="n"/>
      <c r="AI39" s="1" t="n"/>
      <c r="AJ39" s="1" t="n"/>
      <c r="AK39" s="81" t="inlineStr">
        <is>
          <t>Semaine 1</t>
        </is>
      </c>
      <c r="AL39" s="82">
        <f>IF(AM39="","",REPT("█",ROUND(MAX(0,MIN(1,AM39))*15,0)))</f>
        <v/>
      </c>
      <c r="AM39" s="70">
        <f>IF(COUNT(D39:J39)=0,"",AVERAGE(D39:J39)/10)</f>
        <v/>
      </c>
      <c r="AN39" s="1" t="n"/>
      <c r="AO39" s="1" t="n"/>
      <c r="AP39" s="1" t="n"/>
      <c r="AQ39" s="1" t="n"/>
      <c r="AR39" s="1" t="n"/>
      <c r="AS39" s="1" t="n"/>
      <c r="AT39" s="1" t="n"/>
    </row>
    <row r="40" ht="16" customHeight="1">
      <c r="A40" s="1" t="n"/>
      <c r="B40" s="1" t="n"/>
      <c r="C40" s="71" t="inlineStr">
        <is>
          <t>Motivation (1-10)</t>
        </is>
      </c>
      <c r="D40" s="80" t="n"/>
      <c r="E40" s="80" t="n"/>
      <c r="F40" s="80" t="n"/>
      <c r="G40" s="80" t="n"/>
      <c r="H40" s="80" t="n"/>
      <c r="I40" s="80" t="n"/>
      <c r="J40" s="80" t="n"/>
      <c r="K40" s="80" t="n"/>
      <c r="L40" s="80" t="n"/>
      <c r="M40" s="80" t="n"/>
      <c r="N40" s="80" t="n"/>
      <c r="O40" s="80" t="n"/>
      <c r="P40" s="80" t="n"/>
      <c r="Q40" s="80" t="n"/>
      <c r="R40" s="80" t="n"/>
      <c r="S40" s="80" t="n"/>
      <c r="T40" s="80" t="n"/>
      <c r="U40" s="80" t="n"/>
      <c r="V40" s="80" t="n"/>
      <c r="W40" s="80" t="n"/>
      <c r="X40" s="80" t="n"/>
      <c r="Y40" s="80" t="n"/>
      <c r="Z40" s="80" t="n"/>
      <c r="AA40" s="80" t="n"/>
      <c r="AB40" s="80" t="n"/>
      <c r="AC40" s="80" t="n"/>
      <c r="AD40" s="80" t="n"/>
      <c r="AE40" s="80" t="n"/>
      <c r="AF40" s="80" t="n"/>
      <c r="AG40" s="80" t="n"/>
      <c r="AH40" s="80" t="n"/>
      <c r="AI40" s="1" t="n"/>
      <c r="AJ40" s="1" t="n"/>
      <c r="AK40" s="81" t="inlineStr">
        <is>
          <t>Semaine 2</t>
        </is>
      </c>
      <c r="AL40" s="82">
        <f>IF(AM40="","",REPT("█",ROUND(MAX(0,MIN(1,AM40))*15,0)))</f>
        <v/>
      </c>
      <c r="AM40" s="70">
        <f>IF(COUNT(K39:Q39)=0,"",AVERAGE(K39:Q39)/10)</f>
        <v/>
      </c>
      <c r="AN40" s="1" t="n"/>
      <c r="AO40" s="1" t="n"/>
      <c r="AP40" s="1" t="n"/>
      <c r="AQ40" s="1" t="n"/>
      <c r="AR40" s="1" t="n"/>
      <c r="AS40" s="1" t="n"/>
      <c r="AT40" s="1" t="n"/>
    </row>
    <row r="41" ht="16" customHeight="1">
      <c r="A41" s="1" t="n"/>
      <c r="B41" s="1" t="n"/>
      <c r="C41" s="75" t="inlineStr">
        <is>
          <t>Score mental</t>
        </is>
      </c>
      <c r="D41" s="72">
        <f>IF(COUNT(D39:D40)=0,"",AVERAGE(D39:D40)/10)</f>
        <v/>
      </c>
      <c r="E41" s="72">
        <f>IF(COUNT(E39:E40)=0,"",AVERAGE(E39:E40)/10)</f>
        <v/>
      </c>
      <c r="F41" s="72">
        <f>IF(COUNT(F39:F40)=0,"",AVERAGE(F39:F40)/10)</f>
        <v/>
      </c>
      <c r="G41" s="72">
        <f>IF(COUNT(G39:G40)=0,"",AVERAGE(G39:G40)/10)</f>
        <v/>
      </c>
      <c r="H41" s="72">
        <f>IF(COUNT(H39:H40)=0,"",AVERAGE(H39:H40)/10)</f>
        <v/>
      </c>
      <c r="I41" s="72">
        <f>IF(COUNT(I39:I40)=0,"",AVERAGE(I39:I40)/10)</f>
        <v/>
      </c>
      <c r="J41" s="72">
        <f>IF(COUNT(J39:J40)=0,"",AVERAGE(J39:J40)/10)</f>
        <v/>
      </c>
      <c r="K41" s="72">
        <f>IF(COUNT(K39:K40)=0,"",AVERAGE(K39:K40)/10)</f>
        <v/>
      </c>
      <c r="L41" s="72">
        <f>IF(COUNT(L39:L40)=0,"",AVERAGE(L39:L40)/10)</f>
        <v/>
      </c>
      <c r="M41" s="72">
        <f>IF(COUNT(M39:M40)=0,"",AVERAGE(M39:M40)/10)</f>
        <v/>
      </c>
      <c r="N41" s="72">
        <f>IF(COUNT(N39:N40)=0,"",AVERAGE(N39:N40)/10)</f>
        <v/>
      </c>
      <c r="O41" s="72">
        <f>IF(COUNT(O39:O40)=0,"",AVERAGE(O39:O40)/10)</f>
        <v/>
      </c>
      <c r="P41" s="72">
        <f>IF(COUNT(P39:P40)=0,"",AVERAGE(P39:P40)/10)</f>
        <v/>
      </c>
      <c r="Q41" s="72">
        <f>IF(COUNT(Q39:Q40)=0,"",AVERAGE(Q39:Q40)/10)</f>
        <v/>
      </c>
      <c r="R41" s="72">
        <f>IF(COUNT(R39:R40)=0,"",AVERAGE(R39:R40)/10)</f>
        <v/>
      </c>
      <c r="S41" s="72">
        <f>IF(COUNT(S39:S40)=0,"",AVERAGE(S39:S40)/10)</f>
        <v/>
      </c>
      <c r="T41" s="72">
        <f>IF(COUNT(T39:T40)=0,"",AVERAGE(T39:T40)/10)</f>
        <v/>
      </c>
      <c r="U41" s="72">
        <f>IF(COUNT(U39:U40)=0,"",AVERAGE(U39:U40)/10)</f>
        <v/>
      </c>
      <c r="V41" s="72">
        <f>IF(COUNT(V39:V40)=0,"",AVERAGE(V39:V40)/10)</f>
        <v/>
      </c>
      <c r="W41" s="72">
        <f>IF(COUNT(W39:W40)=0,"",AVERAGE(W39:W40)/10)</f>
        <v/>
      </c>
      <c r="X41" s="72">
        <f>IF(COUNT(X39:X40)=0,"",AVERAGE(X39:X40)/10)</f>
        <v/>
      </c>
      <c r="Y41" s="72">
        <f>IF(COUNT(Y39:Y40)=0,"",AVERAGE(Y39:Y40)/10)</f>
        <v/>
      </c>
      <c r="Z41" s="72">
        <f>IF(COUNT(Z39:Z40)=0,"",AVERAGE(Z39:Z40)/10)</f>
        <v/>
      </c>
      <c r="AA41" s="72">
        <f>IF(COUNT(AA39:AA40)=0,"",AVERAGE(AA39:AA40)/10)</f>
        <v/>
      </c>
      <c r="AB41" s="72">
        <f>IF(COUNT(AB39:AB40)=0,"",AVERAGE(AB39:AB40)/10)</f>
        <v/>
      </c>
      <c r="AC41" s="72">
        <f>IF(COUNT(AC39:AC40)=0,"",AVERAGE(AC39:AC40)/10)</f>
        <v/>
      </c>
      <c r="AD41" s="72">
        <f>IF(COUNT(AD39:AD40)=0,"",AVERAGE(AD39:AD40)/10)</f>
        <v/>
      </c>
      <c r="AE41" s="72">
        <f>IF(COUNT(AE39:AE40)=0,"",AVERAGE(AE39:AE40)/10)</f>
        <v/>
      </c>
      <c r="AF41" s="72">
        <f>IF(COUNT(AF39:AF40)=0,"",AVERAGE(AF39:AF40)/10)</f>
        <v/>
      </c>
      <c r="AG41" s="72">
        <f>IF(COUNT(AG39:AG40)=0,"",AVERAGE(AG39:AG40)/10)</f>
        <v/>
      </c>
      <c r="AH41" s="72">
        <f>IF(COUNT(AH39:AH40)=0,"",AVERAGE(AH39:AH40)/10)</f>
        <v/>
      </c>
      <c r="AI41" s="1" t="n"/>
      <c r="AJ41" s="1" t="n"/>
      <c r="AK41" s="81" t="inlineStr">
        <is>
          <t>Semaine 3</t>
        </is>
      </c>
      <c r="AL41" s="82">
        <f>IF(AM41="","",REPT("█",ROUND(MAX(0,MIN(1,AM41))*15,0)))</f>
        <v/>
      </c>
      <c r="AM41" s="70">
        <f>IF(COUNT(R39:X39)=0,"",AVERAGE(R39:X39)/10)</f>
        <v/>
      </c>
      <c r="AN41" s="1" t="n"/>
      <c r="AO41" s="1" t="n"/>
      <c r="AP41" s="1" t="n"/>
      <c r="AQ41" s="1" t="n"/>
      <c r="AR41" s="1" t="n"/>
      <c r="AS41" s="1" t="n"/>
      <c r="AT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81" t="inlineStr">
        <is>
          <t>Semaine 4</t>
        </is>
      </c>
      <c r="AL42" s="82">
        <f>IF(AM42="","",REPT("█",ROUND(MAX(0,MIN(1,AM42))*15,0)))</f>
        <v/>
      </c>
      <c r="AM42" s="70">
        <f>IF(COUNT(Y39:AE39)=0,"",AVERAGE(Y39:AE39)/10)</f>
        <v/>
      </c>
      <c r="AN42" s="1" t="n"/>
      <c r="AO42" s="1" t="n"/>
      <c r="AP42" s="1" t="n"/>
      <c r="AQ42" s="1" t="n"/>
      <c r="AR42" s="1" t="n"/>
      <c r="AS42" s="1" t="n"/>
      <c r="AT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81" t="inlineStr">
        <is>
          <t>Semaine 5</t>
        </is>
      </c>
      <c r="AL43" s="82">
        <f>IF(AM43="","",REPT("█",ROUND(MAX(0,MIN(1,AM43))*15,0)))</f>
        <v/>
      </c>
      <c r="AM43" s="70">
        <f>IF(COUNT(AF39:AH39)=0,"",AVERAGE(AF39:AH39)/10)</f>
        <v/>
      </c>
      <c r="AN43" s="1" t="n"/>
      <c r="AO43" s="1" t="n"/>
      <c r="AP43" s="1" t="n"/>
      <c r="AQ43" s="1" t="n"/>
      <c r="AR43" s="1" t="n"/>
      <c r="AS43" s="1" t="n"/>
      <c r="AT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83" t="inlineStr">
        <is>
          <t>Motivation</t>
        </is>
      </c>
      <c r="AL44" s="79" t="n"/>
      <c r="AM44" s="79" t="n"/>
      <c r="AN44" s="1" t="n"/>
      <c r="AO44" s="1" t="n"/>
      <c r="AP44" s="1" t="n"/>
      <c r="AQ44" s="1" t="n"/>
      <c r="AR44" s="1" t="n"/>
      <c r="AS44" s="1" t="n"/>
      <c r="AT44" s="1" t="n"/>
    </row>
    <row r="45" ht="1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81" t="inlineStr">
        <is>
          <t>Semaine 1</t>
        </is>
      </c>
      <c r="AL45" s="84">
        <f>IF(AM45="","",REPT("█",ROUND(MAX(0,MIN(1,AM45))*15,0)))</f>
        <v/>
      </c>
      <c r="AM45" s="70">
        <f>IF(COUNT(D40:J40)=0,"",AVERAGE(D40:J40)/10)</f>
        <v/>
      </c>
      <c r="AN45" s="1" t="n"/>
      <c r="AO45" s="1" t="n"/>
      <c r="AP45" s="1" t="n"/>
      <c r="AQ45" s="1" t="n"/>
      <c r="AR45" s="1" t="n"/>
      <c r="AS45" s="1" t="n"/>
      <c r="AT45" s="1" t="n"/>
    </row>
    <row r="46" ht="1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81" t="inlineStr">
        <is>
          <t>Semaine 2</t>
        </is>
      </c>
      <c r="AL46" s="84">
        <f>IF(AM46="","",REPT("█",ROUND(MAX(0,MIN(1,AM46))*15,0)))</f>
        <v/>
      </c>
      <c r="AM46" s="70">
        <f>IF(COUNT(K40:Q40)=0,"",AVERAGE(K40:Q40)/10)</f>
        <v/>
      </c>
      <c r="AN46" s="1" t="n"/>
      <c r="AO46" s="1" t="n"/>
      <c r="AP46" s="1" t="n"/>
      <c r="AQ46" s="1" t="n"/>
      <c r="AR46" s="1" t="n"/>
      <c r="AS46" s="1" t="n"/>
      <c r="AT46" s="1" t="n"/>
    </row>
    <row r="47" ht="1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81" t="inlineStr">
        <is>
          <t>Semaine 3</t>
        </is>
      </c>
      <c r="AL47" s="84">
        <f>IF(AM47="","",REPT("█",ROUND(MAX(0,MIN(1,AM47))*15,0)))</f>
        <v/>
      </c>
      <c r="AM47" s="70">
        <f>IF(COUNT(R40:X40)=0,"",AVERAGE(R40:X40)/10)</f>
        <v/>
      </c>
      <c r="AN47" s="1" t="n"/>
      <c r="AO47" s="1" t="n"/>
      <c r="AP47" s="1" t="n"/>
      <c r="AQ47" s="1" t="n"/>
      <c r="AR47" s="1" t="n"/>
      <c r="AS47" s="1" t="n"/>
      <c r="AT47" s="1" t="n"/>
    </row>
    <row r="48" ht="1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81" t="inlineStr">
        <is>
          <t>Semaine 4</t>
        </is>
      </c>
      <c r="AL48" s="84">
        <f>IF(AM48="","",REPT("█",ROUND(MAX(0,MIN(1,AM48))*15,0)))</f>
        <v/>
      </c>
      <c r="AM48" s="70">
        <f>IF(COUNT(Y40:AE40)=0,"",AVERAGE(Y40:AE40)/10)</f>
        <v/>
      </c>
      <c r="AN48" s="1" t="n"/>
      <c r="AO48" s="1" t="n"/>
      <c r="AP48" s="1" t="n"/>
      <c r="AQ48" s="1" t="n"/>
      <c r="AR48" s="1" t="n"/>
      <c r="AS48" s="1" t="n"/>
      <c r="AT48" s="1" t="n"/>
    </row>
    <row r="49" ht="1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81" t="inlineStr">
        <is>
          <t>Semaine 5</t>
        </is>
      </c>
      <c r="AL49" s="84">
        <f>IF(AM49="","",REPT("█",ROUND(MAX(0,MIN(1,AM49))*15,0)))</f>
        <v/>
      </c>
      <c r="AM49" s="70">
        <f>IF(COUNT(AF40:AH40)=0,"",AVERAGE(AF40:AH40)/10)</f>
        <v/>
      </c>
      <c r="AN49" s="1" t="n"/>
      <c r="AO49" s="1" t="n"/>
      <c r="AP49" s="1" t="n"/>
      <c r="AQ49" s="1" t="n"/>
      <c r="AR49" s="1" t="n"/>
      <c r="AS49" s="1" t="n"/>
      <c r="AT49" s="1" t="n"/>
    </row>
    <row r="50" ht="1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85" t="inlineStr">
        <is>
          <t>Score mental</t>
        </is>
      </c>
      <c r="AL50" s="79" t="n"/>
      <c r="AM50" s="79" t="n"/>
      <c r="AN50" s="1" t="n"/>
      <c r="AO50" s="1" t="n"/>
      <c r="AP50" s="1" t="n"/>
      <c r="AQ50" s="1" t="n"/>
      <c r="AR50" s="1" t="n"/>
      <c r="AS50" s="1" t="n"/>
      <c r="AT50" s="1" t="n"/>
    </row>
    <row r="51" ht="1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81" t="inlineStr">
        <is>
          <t>Semaine 1</t>
        </is>
      </c>
      <c r="AL51" s="74">
        <f>IF(AM51="","",REPT("█",ROUND(MAX(0,MIN(1,AM51))*15,0)))</f>
        <v/>
      </c>
      <c r="AM51" s="70">
        <f>IF(COUNT(D41:J41)=0,"",AVERAGE(D41:J41))</f>
        <v/>
      </c>
      <c r="AN51" s="1" t="n"/>
      <c r="AO51" s="1" t="n"/>
      <c r="AP51" s="1" t="n"/>
      <c r="AQ51" s="1" t="n"/>
      <c r="AR51" s="1" t="n"/>
      <c r="AS51" s="1" t="n"/>
      <c r="AT51" s="1" t="n"/>
    </row>
    <row r="52" ht="1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81" t="inlineStr">
        <is>
          <t>Semaine 2</t>
        </is>
      </c>
      <c r="AL52" s="74">
        <f>IF(AM52="","",REPT("█",ROUND(MAX(0,MIN(1,AM52))*15,0)))</f>
        <v/>
      </c>
      <c r="AM52" s="70">
        <f>IF(COUNT(K41:Q41)=0,"",AVERAGE(K41:Q41))</f>
        <v/>
      </c>
      <c r="AN52" s="1" t="n"/>
      <c r="AO52" s="1" t="n"/>
      <c r="AP52" s="1" t="n"/>
      <c r="AQ52" s="1" t="n"/>
      <c r="AR52" s="1" t="n"/>
      <c r="AS52" s="1" t="n"/>
      <c r="AT52" s="1" t="n"/>
    </row>
    <row r="53" ht="1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81" t="inlineStr">
        <is>
          <t>Semaine 3</t>
        </is>
      </c>
      <c r="AL53" s="74">
        <f>IF(AM53="","",REPT("█",ROUND(MAX(0,MIN(1,AM53))*15,0)))</f>
        <v/>
      </c>
      <c r="AM53" s="70">
        <f>IF(COUNT(R41:X41)=0,"",AVERAGE(R41:X41))</f>
        <v/>
      </c>
      <c r="AN53" s="1" t="n"/>
      <c r="AO53" s="1" t="n"/>
      <c r="AP53" s="1" t="n"/>
      <c r="AQ53" s="1" t="n"/>
      <c r="AR53" s="1" t="n"/>
      <c r="AS53" s="1" t="n"/>
      <c r="AT53" s="1" t="n"/>
    </row>
    <row r="54" ht="1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81" t="inlineStr">
        <is>
          <t>Semaine 4</t>
        </is>
      </c>
      <c r="AL54" s="74">
        <f>IF(AM54="","",REPT("█",ROUND(MAX(0,MIN(1,AM54))*15,0)))</f>
        <v/>
      </c>
      <c r="AM54" s="70">
        <f>IF(COUNT(Y41:AE41)=0,"",AVERAGE(Y41:AE41))</f>
        <v/>
      </c>
      <c r="AN54" s="1" t="n"/>
      <c r="AO54" s="1" t="n"/>
      <c r="AP54" s="1" t="n"/>
      <c r="AQ54" s="1" t="n"/>
      <c r="AR54" s="1" t="n"/>
      <c r="AS54" s="1" t="n"/>
      <c r="AT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81" t="inlineStr">
        <is>
          <t>Semaine 5</t>
        </is>
      </c>
      <c r="AL55" s="74">
        <f>IF(AM55="","",REPT("█",ROUND(MAX(0,MIN(1,AM55))*15,0)))</f>
        <v/>
      </c>
      <c r="AM55" s="70">
        <f>IF(COUNT(AF41:AH41)=0,"",AVERAGE(AF41:AH41))</f>
        <v/>
      </c>
      <c r="AN55" s="1" t="n"/>
      <c r="AO55" s="1" t="n"/>
      <c r="AP55" s="1" t="n"/>
      <c r="AQ55" s="1" t="n"/>
      <c r="AR55" s="1" t="n"/>
      <c r="AS55" s="1" t="n"/>
      <c r="AT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  <c r="AA58" s="1" t="n"/>
      <c r="AB58" s="1" t="n"/>
      <c r="AC58" s="1" t="n"/>
      <c r="AD58" s="1" t="n"/>
      <c r="AE58" s="1" t="n"/>
      <c r="AF58" s="1" t="n"/>
      <c r="AG58" s="1" t="n"/>
      <c r="AH58" s="1" t="n"/>
      <c r="AI58" s="1" t="n"/>
      <c r="AJ58" s="1" t="n"/>
      <c r="AK58" s="1" t="n"/>
      <c r="AL58" s="1" t="n"/>
      <c r="AM58" s="1" t="n"/>
      <c r="AN58" s="1" t="n"/>
      <c r="AO58" s="1" t="n"/>
      <c r="AP58" s="1" t="n"/>
      <c r="AQ58" s="1" t="n"/>
      <c r="AR58" s="1" t="n"/>
      <c r="AS58" s="1" t="n"/>
      <c r="AT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  <c r="AA59" s="1" t="n"/>
      <c r="AB59" s="1" t="n"/>
      <c r="AC59" s="1" t="n"/>
      <c r="AD59" s="1" t="n"/>
      <c r="AE59" s="1" t="n"/>
      <c r="AF59" s="1" t="n"/>
      <c r="AG59" s="1" t="n"/>
      <c r="AH59" s="1" t="n"/>
      <c r="AI59" s="1" t="n"/>
      <c r="AJ59" s="1" t="n"/>
      <c r="AK59" s="1" t="n"/>
      <c r="AL59" s="1" t="n"/>
      <c r="AM59" s="1" t="n"/>
      <c r="AN59" s="1" t="n"/>
      <c r="AO59" s="1" t="n"/>
      <c r="AP59" s="1" t="n"/>
      <c r="AQ59" s="1" t="n"/>
      <c r="AR59" s="1" t="n"/>
      <c r="AS59" s="1" t="n"/>
      <c r="AT59" s="1" t="n"/>
    </row>
    <row r="60">
      <c r="A60" s="1" t="n"/>
      <c r="B60" s="1" t="n"/>
      <c r="C60" s="1" t="n"/>
      <c r="D60" s="34">
        <f>IF(D19="",0,D19)</f>
        <v/>
      </c>
      <c r="E60" s="34">
        <f>IF(E19="",D60,E19)</f>
        <v/>
      </c>
      <c r="F60" s="34">
        <f>IF(F19="",E60,F19)</f>
        <v/>
      </c>
      <c r="G60" s="34">
        <f>IF(G19="",F60,G19)</f>
        <v/>
      </c>
      <c r="H60" s="34">
        <f>IF(H19="",G60,H19)</f>
        <v/>
      </c>
      <c r="I60" s="34">
        <f>IF(I19="",H60,I19)</f>
        <v/>
      </c>
      <c r="J60" s="34">
        <f>IF(J19="",I60,J19)</f>
        <v/>
      </c>
      <c r="K60" s="34">
        <f>IF(K19="",J60,K19)</f>
        <v/>
      </c>
      <c r="L60" s="34">
        <f>IF(L19="",K60,L19)</f>
        <v/>
      </c>
      <c r="M60" s="34">
        <f>IF(M19="",L60,M19)</f>
        <v/>
      </c>
      <c r="N60" s="34">
        <f>IF(N19="",M60,N19)</f>
        <v/>
      </c>
      <c r="O60" s="34">
        <f>IF(O19="",N60,O19)</f>
        <v/>
      </c>
      <c r="P60" s="34">
        <f>IF(P19="",O60,P19)</f>
        <v/>
      </c>
      <c r="Q60" s="34">
        <f>IF(Q19="",P60,Q19)</f>
        <v/>
      </c>
      <c r="R60" s="34">
        <f>IF(R19="",Q60,R19)</f>
        <v/>
      </c>
      <c r="S60" s="34">
        <f>IF(S19="",R60,S19)</f>
        <v/>
      </c>
      <c r="T60" s="34">
        <f>IF(T19="",S60,T19)</f>
        <v/>
      </c>
      <c r="U60" s="34">
        <f>IF(U19="",T60,U19)</f>
        <v/>
      </c>
      <c r="V60" s="34">
        <f>IF(V19="",U60,V19)</f>
        <v/>
      </c>
      <c r="W60" s="34">
        <f>IF(W19="",V60,W19)</f>
        <v/>
      </c>
      <c r="X60" s="34">
        <f>IF(X19="",W60,X19)</f>
        <v/>
      </c>
      <c r="Y60" s="34">
        <f>IF(Y19="",X60,Y19)</f>
        <v/>
      </c>
      <c r="Z60" s="34">
        <f>IF(Z19="",Y60,Z19)</f>
        <v/>
      </c>
      <c r="AA60" s="34">
        <f>IF(AA19="",Z60,AA19)</f>
        <v/>
      </c>
      <c r="AB60" s="34">
        <f>IF(AB19="",AA60,AB19)</f>
        <v/>
      </c>
      <c r="AC60" s="34">
        <f>IF(AC19="",AB60,AC19)</f>
        <v/>
      </c>
      <c r="AD60" s="34">
        <f>IF(AD19="",AC60,AD19)</f>
        <v/>
      </c>
      <c r="AE60" s="34">
        <f>IF(AE19="",AD60,AE19)</f>
        <v/>
      </c>
      <c r="AF60" s="34">
        <f>IF(AF19="",AE60,AF19)</f>
        <v/>
      </c>
      <c r="AG60" s="34">
        <f>IF(AG19="",AF60,AG19)</f>
        <v/>
      </c>
      <c r="AH60" s="34">
        <f>IF(AH19="",AG60,AH19)</f>
        <v/>
      </c>
      <c r="AI60" s="1" t="n"/>
      <c r="AJ60" s="1" t="n"/>
      <c r="AK60" s="1" t="n"/>
      <c r="AL60" s="1" t="n"/>
      <c r="AM60" s="1" t="n"/>
      <c r="AN60" s="1" t="n"/>
      <c r="AO60" s="1" t="n"/>
      <c r="AP60" s="1" t="n"/>
      <c r="AQ60" s="1" t="n"/>
      <c r="AR60" s="1" t="n"/>
      <c r="AS60" s="1" t="n"/>
      <c r="AT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  <c r="AA61" s="1" t="n"/>
      <c r="AB61" s="1" t="n"/>
      <c r="AC61" s="1" t="n"/>
      <c r="AD61" s="1" t="n"/>
      <c r="AE61" s="1" t="n"/>
      <c r="AF61" s="1" t="n"/>
      <c r="AG61" s="1" t="n"/>
      <c r="AH61" s="1" t="n"/>
      <c r="AI61" s="1" t="n"/>
      <c r="AJ61" s="1" t="n"/>
      <c r="AK61" s="1" t="n"/>
      <c r="AL61" s="1" t="n"/>
      <c r="AM61" s="1" t="n"/>
      <c r="AN61" s="1" t="n"/>
      <c r="AO61" s="1" t="n"/>
      <c r="AP61" s="1" t="n"/>
      <c r="AQ61" s="1" t="n"/>
      <c r="AR61" s="1" t="n"/>
      <c r="AS61" s="1" t="n"/>
      <c r="AT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  <c r="AA62" s="1" t="n"/>
      <c r="AB62" s="1" t="n"/>
      <c r="AC62" s="1" t="n"/>
      <c r="AD62" s="1" t="n"/>
      <c r="AE62" s="1" t="n"/>
      <c r="AF62" s="1" t="n"/>
      <c r="AG62" s="1" t="n"/>
      <c r="AH62" s="1" t="n"/>
      <c r="AI62" s="1" t="n"/>
      <c r="AJ62" s="1" t="n"/>
      <c r="AK62" s="1" t="n"/>
      <c r="AL62" s="1" t="n"/>
      <c r="AM62" s="1" t="n"/>
      <c r="AN62" s="1" t="n"/>
      <c r="AO62" s="1" t="n"/>
      <c r="AP62" s="1" t="n"/>
      <c r="AQ62" s="1" t="n"/>
      <c r="AR62" s="1" t="n"/>
      <c r="AS62" s="1" t="n"/>
      <c r="AT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  <c r="AA63" s="1" t="n"/>
      <c r="AB63" s="1" t="n"/>
      <c r="AC63" s="1" t="n"/>
      <c r="AD63" s="1" t="n"/>
      <c r="AE63" s="1" t="n"/>
      <c r="AF63" s="1" t="n"/>
      <c r="AG63" s="1" t="n"/>
      <c r="AH63" s="1" t="n"/>
      <c r="AI63" s="1" t="n"/>
      <c r="AJ63" s="1" t="n"/>
      <c r="AK63" s="1" t="n"/>
      <c r="AL63" s="1" t="n"/>
      <c r="AM63" s="1" t="n"/>
      <c r="AN63" s="1" t="n"/>
      <c r="AO63" s="1" t="n"/>
      <c r="AP63" s="1" t="n"/>
      <c r="AQ63" s="1" t="n"/>
      <c r="AR63" s="1" t="n"/>
      <c r="AS63" s="1" t="n"/>
      <c r="AT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  <c r="AA64" s="1" t="n"/>
      <c r="AB64" s="1" t="n"/>
      <c r="AC64" s="1" t="n"/>
      <c r="AD64" s="1" t="n"/>
      <c r="AE64" s="1" t="n"/>
      <c r="AF64" s="1" t="n"/>
      <c r="AG64" s="1" t="n"/>
      <c r="AH64" s="1" t="n"/>
      <c r="AI64" s="1" t="n"/>
      <c r="AJ64" s="1" t="n"/>
      <c r="AK64" s="1" t="n"/>
      <c r="AL64" s="1" t="n"/>
      <c r="AM64" s="1" t="n"/>
      <c r="AN64" s="1" t="n"/>
      <c r="AO64" s="1" t="n"/>
      <c r="AP64" s="1" t="n"/>
      <c r="AQ64" s="1" t="n"/>
      <c r="AR64" s="1" t="n"/>
      <c r="AS64" s="1" t="n"/>
      <c r="AT64" s="1" t="n"/>
    </row>
  </sheetData>
  <mergeCells count="23">
    <mergeCell ref="Y36:AE36"/>
    <mergeCell ref="AF6:AH6"/>
    <mergeCell ref="AK36:AM37"/>
    <mergeCell ref="K3:P4"/>
    <mergeCell ref="K2:P2"/>
    <mergeCell ref="Q3:AB4"/>
    <mergeCell ref="K6:Q6"/>
    <mergeCell ref="AC3:AH4"/>
    <mergeCell ref="F2:J2"/>
    <mergeCell ref="Q2:AB2"/>
    <mergeCell ref="AC2:AH2"/>
    <mergeCell ref="D36:J36"/>
    <mergeCell ref="K36:Q36"/>
    <mergeCell ref="AL21:AM21"/>
    <mergeCell ref="D6:J6"/>
    <mergeCell ref="AF36:AH36"/>
    <mergeCell ref="R6:X6"/>
    <mergeCell ref="R36:X36"/>
    <mergeCell ref="F3:J4"/>
    <mergeCell ref="AL20:AM20"/>
    <mergeCell ref="AK6:AM7"/>
    <mergeCell ref="AL19:AM19"/>
    <mergeCell ref="Y6:AE6"/>
  </mergeCells>
  <conditionalFormatting sqref="D6:AH8">
    <cfRule type="expression" priority="1" dxfId="0">
      <formula>COLUMN(D6)-3&gt;$AS$1</formula>
    </cfRule>
  </conditionalFormatting>
  <conditionalFormatting sqref="D9:AH18">
    <cfRule type="expression" priority="2" dxfId="1">
      <formula>OR(COLUMN(D9)-3&gt;$AS$1,$C9="")</formula>
    </cfRule>
  </conditionalFormatting>
  <conditionalFormatting sqref="D9:J18">
    <cfRule type="expression" priority="3" dxfId="2">
      <formula>AND(D9&lt;&gt;"",D9&lt;&gt;FALSE)</formula>
    </cfRule>
  </conditionalFormatting>
  <conditionalFormatting sqref="K9:Q18">
    <cfRule type="expression" priority="4" dxfId="3">
      <formula>AND(K9&lt;&gt;"",K9&lt;&gt;FALSE)</formula>
    </cfRule>
  </conditionalFormatting>
  <conditionalFormatting sqref="R9:X18">
    <cfRule type="expression" priority="5" dxfId="4">
      <formula>AND(R9&lt;&gt;"",R9&lt;&gt;FALSE)</formula>
    </cfRule>
  </conditionalFormatting>
  <conditionalFormatting sqref="Y9:AE18">
    <cfRule type="expression" priority="6" dxfId="5">
      <formula>AND(Y9&lt;&gt;"",Y9&lt;&gt;FALSE)</formula>
    </cfRule>
  </conditionalFormatting>
  <conditionalFormatting sqref="AF9:AH18">
    <cfRule type="expression" priority="7" dxfId="6">
      <formula>AND(AF9&lt;&gt;"",AF9&lt;&gt;FALSE)</formula>
    </cfRule>
  </conditionalFormatting>
  <conditionalFormatting sqref="D8:AH8">
    <cfRule type="expression" priority="8" dxfId="10">
      <formula>AND(COLUMN(D8)-3&lt;=$AS$1,$AR$1+COLUMN(D8)-4=TODAY())</formula>
    </cfRule>
  </conditionalFormatting>
  <conditionalFormatting sqref="D19:AH19">
    <cfRule type="expression" priority="9" dxfId="7">
      <formula>AND(ISNUMBER(D19),D19&gt;=0.7)</formula>
    </cfRule>
    <cfRule type="expression" priority="10" dxfId="8">
      <formula>AND(ISNUMBER(D19),D19&gt;=0.4,D19&lt;0.7)</formula>
    </cfRule>
    <cfRule type="expression" priority="11" dxfId="9">
      <formula>AND(ISNUMBER(D19),D19&lt;0.4)</formula>
    </cfRule>
  </conditionalFormatting>
  <conditionalFormatting sqref="D36:AH38">
    <cfRule type="expression" priority="12" dxfId="0">
      <formula>COLUMN(D36)-3&gt;$AS$1</formula>
    </cfRule>
  </conditionalFormatting>
  <conditionalFormatting sqref="D39:AH40">
    <cfRule type="expression" priority="13" dxfId="0">
      <formula>COLUMN(D39)-3&gt;$AS$1</formula>
    </cfRule>
  </conditionalFormatting>
  <conditionalFormatting sqref="D41:AH41">
    <cfRule type="expression" priority="14" dxfId="7">
      <formula>AND(ISNUMBER(D41),D41&gt;=0.7)</formula>
    </cfRule>
    <cfRule type="expression" priority="15" dxfId="8">
      <formula>AND(ISNUMBER(D41),D41&gt;=0.4,D41&lt;0.7)</formula>
    </cfRule>
    <cfRule type="expression" priority="16" dxfId="9">
      <formula>AND(ISNUMBER(D41),D41&lt;0.4)</formula>
    </cfRule>
  </conditionalFormatting>
  <conditionalFormatting sqref="AL9:AM18">
    <cfRule type="expression" priority="17" dxfId="7">
      <formula>AND(ISNUMBER($AM9),$AM9&gt;=0.7)</formula>
    </cfRule>
    <cfRule type="expression" priority="18" dxfId="8">
      <formula>AND(ISNUMBER($AM9),$AM9&gt;=0.4,$AM9&lt;0.7)</formula>
    </cfRule>
    <cfRule type="expression" priority="19" dxfId="9">
      <formula>AND(ISNUMBER($AM9),$AM9&lt;0.4)</formula>
    </cfRule>
  </conditionalFormatting>
  <conditionalFormatting sqref="AL51:AM55">
    <cfRule type="expression" priority="20" dxfId="7">
      <formula>AND(ISNUMBER($AM51),$AM51&gt;=0.7)</formula>
    </cfRule>
    <cfRule type="expression" priority="21" dxfId="8">
      <formula>AND(ISNUMBER($AM51),$AM51&gt;=0.4,$AM51&lt;0.7)</formula>
    </cfRule>
    <cfRule type="expression" priority="22" dxfId="9">
      <formula>AND(ISNUMBER($AM51),$AM51&lt;0.4)</formula>
    </cfRule>
  </conditionalFormatting>
  <dataValidations count="1">
    <dataValidation sqref="D39:AH40" showDropDown="0" showInputMessage="0" showErrorMessage="1" allowBlank="1" error="Une note de 1 à 10." type="whole" operator="between">
      <formula1>1</formula1>
      <formula2>10</formula2>
    </dataValidation>
  </dataValidations>
  <hyperlinks>
    <hyperlink ref="B3" location="'Mars'!A1" display="◄"/>
    <hyperlink ref="D3" location="'Mai'!A1" display="►"/>
  </hyperlink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tabColor rgb="0045CF86"/>
    <outlinePr summaryBelow="1" summaryRight="1"/>
    <pageSetUpPr fitToPage="1"/>
  </sheetPr>
  <dimension ref="A1:AT64"/>
  <sheetViews>
    <sheetView showGridLines="0" tabSelected="0" zoomScale="90" workbookViewId="0">
      <pane xSplit="3" topLeftCell="D1" activePane="topRight" state="frozen"/>
      <selection pane="topRight" activeCell="A1" sqref="A1"/>
    </sheetView>
  </sheetViews>
  <sheetFormatPr baseColWidth="8" defaultRowHeight="15"/>
  <cols>
    <col width="2" customWidth="1" min="1" max="1"/>
    <col width="3" customWidth="1" min="2" max="2"/>
    <col width="26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4.5" customWidth="1" min="34" max="34"/>
    <col width="2" customWidth="1" min="35" max="35"/>
    <col width="2" customWidth="1" min="36" max="36"/>
    <col width="26" customWidth="1" min="37" max="37"/>
    <col width="18" customWidth="1" min="38" max="38"/>
    <col width="10" customWidth="1" min="39" max="39"/>
    <col width="2" customWidth="1" min="40" max="40"/>
    <col width="6" customWidth="1" min="44" max="44"/>
    <col width="6" customWidth="1" min="45" max="45"/>
    <col width="6" customWidth="1" min="46" max="46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33">
        <f>DATE('Démarrer'!$C$6,5,1)</f>
        <v/>
      </c>
      <c r="AS1" s="34">
        <f>DAY(EOMONTH(AR1,0))</f>
        <v/>
      </c>
      <c r="AT1" s="34">
        <f>MAX(0,MIN(AS1,TODAY()-AR1+1))</f>
        <v/>
      </c>
    </row>
    <row r="2" ht="22" customHeight="1">
      <c r="A2" s="1" t="n"/>
      <c r="B2" s="1" t="n"/>
      <c r="C2" s="17">
        <f>'Démarrer'!$C$6</f>
        <v/>
      </c>
      <c r="D2" s="1" t="n"/>
      <c r="E2" s="1" t="n"/>
      <c r="F2" s="35" t="inlineStr">
        <is>
          <t>Habitudes</t>
        </is>
      </c>
      <c r="K2" s="35" t="inlineStr">
        <is>
          <t>Cases cochées</t>
        </is>
      </c>
      <c r="Q2" s="35" t="inlineStr">
        <is>
          <t>Progression</t>
        </is>
      </c>
      <c r="AC2" s="35" t="inlineStr">
        <is>
          <t>Progression en %</t>
        </is>
      </c>
      <c r="AI2" s="1" t="n"/>
      <c r="AJ2" s="1" t="n"/>
      <c r="AK2" s="1" t="n"/>
      <c r="AL2" s="1" t="n"/>
      <c r="AM2" s="1" t="n"/>
      <c r="AN2" s="1" t="n"/>
      <c r="AO2" s="1" t="n"/>
      <c r="AP2" s="1" t="n"/>
      <c r="AQ2" s="1" t="n"/>
      <c r="AR2" s="34">
        <f>COUNTA('Démarrer'!$C$9:$C$18)</f>
        <v/>
      </c>
      <c r="AS2" s="1" t="n"/>
      <c r="AT2" s="1" t="n"/>
    </row>
    <row r="3" ht="34" customHeight="1">
      <c r="A3" s="1" t="n"/>
      <c r="B3" s="36" t="inlineStr">
        <is>
          <t>◄</t>
        </is>
      </c>
      <c r="C3" s="37" t="inlineStr">
        <is>
          <t>Mai</t>
        </is>
      </c>
      <c r="D3" s="36" t="inlineStr">
        <is>
          <t>►</t>
        </is>
      </c>
      <c r="E3" s="1" t="n"/>
      <c r="F3" s="38">
        <f>$AR$2</f>
        <v/>
      </c>
      <c r="K3" s="38">
        <f>SUM(AS9:AS18)</f>
        <v/>
      </c>
      <c r="Q3" s="39">
        <f>REPT("█",ROUND(MAX(0,MIN(1,AC3))*28,0))&amp;REPT("░",28-ROUND(MAX(0,MIN(1,AC3))*28,0))</f>
        <v/>
      </c>
      <c r="AC3" s="40">
        <f>IF(OR($AT$1=0,$AR$2=0),0,MIN(1,K3/($AR$2*$AT$1)))</f>
        <v/>
      </c>
      <c r="AI3" s="1" t="n"/>
      <c r="AJ3" s="1" t="n"/>
      <c r="AK3" s="1" t="n"/>
      <c r="AL3" s="1" t="n"/>
      <c r="AM3" s="1" t="n"/>
      <c r="AN3" s="1" t="n"/>
      <c r="AO3" s="1" t="n"/>
      <c r="AP3" s="1" t="n"/>
      <c r="AQ3" s="1" t="n"/>
      <c r="AR3" s="1" t="n"/>
      <c r="AS3" s="34">
        <f>IF(COUNT(D39:AH39)=0,"",AVERAGE(D39:AH39))</f>
        <v/>
      </c>
      <c r="AT3" s="34">
        <f>IF(COUNT(D40:AH40)=0,"",AVERAGE(D40:AH40))</f>
        <v/>
      </c>
    </row>
    <row r="4" ht="22" customHeight="1">
      <c r="A4" s="1" t="n"/>
      <c r="B4" s="1" t="n"/>
      <c r="C4" s="117" t="inlineStr">
        <is>
          <t>- Suivi d'habitudes -</t>
        </is>
      </c>
      <c r="D4" s="1" t="n"/>
      <c r="E4" s="1" t="n"/>
      <c r="AI4" s="1" t="n"/>
      <c r="AJ4" s="1" t="n"/>
      <c r="AK4" s="1" t="n"/>
      <c r="AL4" s="1" t="n"/>
      <c r="AM4" s="1" t="n"/>
      <c r="AN4" s="1" t="n"/>
      <c r="AO4" s="1" t="n"/>
      <c r="AP4" s="1" t="n"/>
      <c r="AQ4" s="1" t="n"/>
      <c r="AR4" s="1" t="n"/>
      <c r="AS4" s="1" t="n"/>
      <c r="AT4" s="1" t="n"/>
    </row>
    <row r="5" ht="10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" t="n"/>
      <c r="AB5" s="1" t="n"/>
      <c r="AC5" s="1" t="n"/>
      <c r="AD5" s="1" t="n"/>
      <c r="AE5" s="1" t="n"/>
      <c r="AF5" s="1" t="n"/>
      <c r="AG5" s="1" t="n"/>
      <c r="AH5" s="1" t="n"/>
      <c r="AI5" s="1" t="n"/>
      <c r="AJ5" s="1" t="n"/>
      <c r="AK5" s="1" t="n"/>
      <c r="AL5" s="1" t="n"/>
      <c r="AM5" s="1" t="n"/>
      <c r="AN5" s="1" t="n"/>
      <c r="AO5" s="1" t="n"/>
      <c r="AP5" s="1" t="n"/>
      <c r="AQ5" s="1" t="n"/>
      <c r="AR5" s="1" t="n"/>
      <c r="AS5" s="1" t="n"/>
      <c r="AT5" s="1" t="n"/>
    </row>
    <row r="6" ht="18" customHeight="1">
      <c r="A6" s="1" t="n"/>
      <c r="B6" s="1" t="n"/>
      <c r="C6" s="42" t="inlineStr">
        <is>
          <t>Mes habitudes</t>
        </is>
      </c>
      <c r="D6" s="43" t="inlineStr">
        <is>
          <t>Semaine 1</t>
        </is>
      </c>
      <c r="E6" s="44" t="n"/>
      <c r="F6" s="44" t="n"/>
      <c r="G6" s="44" t="n"/>
      <c r="H6" s="44" t="n"/>
      <c r="I6" s="44" t="n"/>
      <c r="J6" s="44" t="n"/>
      <c r="K6" s="45" t="inlineStr">
        <is>
          <t>Semaine 2</t>
        </is>
      </c>
      <c r="L6" s="46" t="n"/>
      <c r="M6" s="46" t="n"/>
      <c r="N6" s="46" t="n"/>
      <c r="O6" s="46" t="n"/>
      <c r="P6" s="46" t="n"/>
      <c r="Q6" s="46" t="n"/>
      <c r="R6" s="47" t="inlineStr">
        <is>
          <t>Semaine 3</t>
        </is>
      </c>
      <c r="S6" s="48" t="n"/>
      <c r="T6" s="48" t="n"/>
      <c r="U6" s="48" t="n"/>
      <c r="V6" s="48" t="n"/>
      <c r="W6" s="48" t="n"/>
      <c r="X6" s="48" t="n"/>
      <c r="Y6" s="49" t="inlineStr">
        <is>
          <t>Semaine 4</t>
        </is>
      </c>
      <c r="Z6" s="50" t="n"/>
      <c r="AA6" s="50" t="n"/>
      <c r="AB6" s="50" t="n"/>
      <c r="AC6" s="50" t="n"/>
      <c r="AD6" s="50" t="n"/>
      <c r="AE6" s="50" t="n"/>
      <c r="AF6" s="51" t="inlineStr">
        <is>
          <t>Semaine 5</t>
        </is>
      </c>
      <c r="AG6" s="52" t="n"/>
      <c r="AH6" s="52" t="n"/>
      <c r="AI6" s="1" t="n"/>
      <c r="AJ6" s="1" t="n"/>
      <c r="AK6" s="53" t="inlineStr">
        <is>
          <t>Analyse</t>
        </is>
      </c>
      <c r="AN6" s="1" t="n"/>
      <c r="AO6" s="1" t="n"/>
      <c r="AP6" s="1" t="n"/>
      <c r="AQ6" s="1" t="n"/>
      <c r="AR6" s="1" t="n"/>
      <c r="AS6" s="1" t="n"/>
      <c r="AT6" s="1" t="n"/>
    </row>
    <row r="7" ht="12" customHeight="1">
      <c r="A7" s="1" t="n"/>
      <c r="B7" s="1" t="n"/>
      <c r="C7" s="1" t="n"/>
      <c r="D7" s="54">
        <f>IF(1&gt;$AS$1,"",MID("DiLuMaMeJeVeSa",2*WEEKDAY($AR$1+0)-1,2))</f>
        <v/>
      </c>
      <c r="E7" s="54">
        <f>IF(2&gt;$AS$1,"",MID("DiLuMaMeJeVeSa",2*WEEKDAY($AR$1+1)-1,2))</f>
        <v/>
      </c>
      <c r="F7" s="54">
        <f>IF(3&gt;$AS$1,"",MID("DiLuMaMeJeVeSa",2*WEEKDAY($AR$1+2)-1,2))</f>
        <v/>
      </c>
      <c r="G7" s="54">
        <f>IF(4&gt;$AS$1,"",MID("DiLuMaMeJeVeSa",2*WEEKDAY($AR$1+3)-1,2))</f>
        <v/>
      </c>
      <c r="H7" s="54">
        <f>IF(5&gt;$AS$1,"",MID("DiLuMaMeJeVeSa",2*WEEKDAY($AR$1+4)-1,2))</f>
        <v/>
      </c>
      <c r="I7" s="54">
        <f>IF(6&gt;$AS$1,"",MID("DiLuMaMeJeVeSa",2*WEEKDAY($AR$1+5)-1,2))</f>
        <v/>
      </c>
      <c r="J7" s="54">
        <f>IF(7&gt;$AS$1,"",MID("DiLuMaMeJeVeSa",2*WEEKDAY($AR$1+6)-1,2))</f>
        <v/>
      </c>
      <c r="K7" s="55">
        <f>IF(8&gt;$AS$1,"",MID("DiLuMaMeJeVeSa",2*WEEKDAY($AR$1+7)-1,2))</f>
        <v/>
      </c>
      <c r="L7" s="55">
        <f>IF(9&gt;$AS$1,"",MID("DiLuMaMeJeVeSa",2*WEEKDAY($AR$1+8)-1,2))</f>
        <v/>
      </c>
      <c r="M7" s="55">
        <f>IF(10&gt;$AS$1,"",MID("DiLuMaMeJeVeSa",2*WEEKDAY($AR$1+9)-1,2))</f>
        <v/>
      </c>
      <c r="N7" s="55">
        <f>IF(11&gt;$AS$1,"",MID("DiLuMaMeJeVeSa",2*WEEKDAY($AR$1+10)-1,2))</f>
        <v/>
      </c>
      <c r="O7" s="55">
        <f>IF(12&gt;$AS$1,"",MID("DiLuMaMeJeVeSa",2*WEEKDAY($AR$1+11)-1,2))</f>
        <v/>
      </c>
      <c r="P7" s="55">
        <f>IF(13&gt;$AS$1,"",MID("DiLuMaMeJeVeSa",2*WEEKDAY($AR$1+12)-1,2))</f>
        <v/>
      </c>
      <c r="Q7" s="55">
        <f>IF(14&gt;$AS$1,"",MID("DiLuMaMeJeVeSa",2*WEEKDAY($AR$1+13)-1,2))</f>
        <v/>
      </c>
      <c r="R7" s="56">
        <f>IF(15&gt;$AS$1,"",MID("DiLuMaMeJeVeSa",2*WEEKDAY($AR$1+14)-1,2))</f>
        <v/>
      </c>
      <c r="S7" s="56">
        <f>IF(16&gt;$AS$1,"",MID("DiLuMaMeJeVeSa",2*WEEKDAY($AR$1+15)-1,2))</f>
        <v/>
      </c>
      <c r="T7" s="56">
        <f>IF(17&gt;$AS$1,"",MID("DiLuMaMeJeVeSa",2*WEEKDAY($AR$1+16)-1,2))</f>
        <v/>
      </c>
      <c r="U7" s="56">
        <f>IF(18&gt;$AS$1,"",MID("DiLuMaMeJeVeSa",2*WEEKDAY($AR$1+17)-1,2))</f>
        <v/>
      </c>
      <c r="V7" s="56">
        <f>IF(19&gt;$AS$1,"",MID("DiLuMaMeJeVeSa",2*WEEKDAY($AR$1+18)-1,2))</f>
        <v/>
      </c>
      <c r="W7" s="56">
        <f>IF(20&gt;$AS$1,"",MID("DiLuMaMeJeVeSa",2*WEEKDAY($AR$1+19)-1,2))</f>
        <v/>
      </c>
      <c r="X7" s="56">
        <f>IF(21&gt;$AS$1,"",MID("DiLuMaMeJeVeSa",2*WEEKDAY($AR$1+20)-1,2))</f>
        <v/>
      </c>
      <c r="Y7" s="57">
        <f>IF(22&gt;$AS$1,"",MID("DiLuMaMeJeVeSa",2*WEEKDAY($AR$1+21)-1,2))</f>
        <v/>
      </c>
      <c r="Z7" s="57">
        <f>IF(23&gt;$AS$1,"",MID("DiLuMaMeJeVeSa",2*WEEKDAY($AR$1+22)-1,2))</f>
        <v/>
      </c>
      <c r="AA7" s="57">
        <f>IF(24&gt;$AS$1,"",MID("DiLuMaMeJeVeSa",2*WEEKDAY($AR$1+23)-1,2))</f>
        <v/>
      </c>
      <c r="AB7" s="57">
        <f>IF(25&gt;$AS$1,"",MID("DiLuMaMeJeVeSa",2*WEEKDAY($AR$1+24)-1,2))</f>
        <v/>
      </c>
      <c r="AC7" s="57">
        <f>IF(26&gt;$AS$1,"",MID("DiLuMaMeJeVeSa",2*WEEKDAY($AR$1+25)-1,2))</f>
        <v/>
      </c>
      <c r="AD7" s="57">
        <f>IF(27&gt;$AS$1,"",MID("DiLuMaMeJeVeSa",2*WEEKDAY($AR$1+26)-1,2))</f>
        <v/>
      </c>
      <c r="AE7" s="57">
        <f>IF(28&gt;$AS$1,"",MID("DiLuMaMeJeVeSa",2*WEEKDAY($AR$1+27)-1,2))</f>
        <v/>
      </c>
      <c r="AF7" s="58">
        <f>IF(29&gt;$AS$1,"",MID("DiLuMaMeJeVeSa",2*WEEKDAY($AR$1+28)-1,2))</f>
        <v/>
      </c>
      <c r="AG7" s="58">
        <f>IF(30&gt;$AS$1,"",MID("DiLuMaMeJeVeSa",2*WEEKDAY($AR$1+29)-1,2))</f>
        <v/>
      </c>
      <c r="AH7" s="58">
        <f>IF(31&gt;$AS$1,"",MID("DiLuMaMeJeVeSa",2*WEEKDAY($AR$1+30)-1,2))</f>
        <v/>
      </c>
      <c r="AI7" s="1" t="n"/>
      <c r="AJ7" s="1" t="n"/>
      <c r="AN7" s="1" t="n"/>
      <c r="AO7" s="1" t="n"/>
      <c r="AP7" s="1" t="n"/>
      <c r="AQ7" s="1" t="n"/>
      <c r="AR7" s="1" t="n"/>
      <c r="AS7" s="1" t="n"/>
      <c r="AT7" s="1" t="n"/>
    </row>
    <row r="8" ht="14" customHeight="1">
      <c r="A8" s="1" t="n"/>
      <c r="B8" s="1" t="n"/>
      <c r="C8" s="1" t="n"/>
      <c r="D8" s="59">
        <f>IF(1&gt;$AS$1,"",1)</f>
        <v/>
      </c>
      <c r="E8" s="59">
        <f>IF(2&gt;$AS$1,"",2)</f>
        <v/>
      </c>
      <c r="F8" s="59">
        <f>IF(3&gt;$AS$1,"",3)</f>
        <v/>
      </c>
      <c r="G8" s="59">
        <f>IF(4&gt;$AS$1,"",4)</f>
        <v/>
      </c>
      <c r="H8" s="59">
        <f>IF(5&gt;$AS$1,"",5)</f>
        <v/>
      </c>
      <c r="I8" s="59">
        <f>IF(6&gt;$AS$1,"",6)</f>
        <v/>
      </c>
      <c r="J8" s="59">
        <f>IF(7&gt;$AS$1,"",7)</f>
        <v/>
      </c>
      <c r="K8" s="60">
        <f>IF(8&gt;$AS$1,"",8)</f>
        <v/>
      </c>
      <c r="L8" s="60">
        <f>IF(9&gt;$AS$1,"",9)</f>
        <v/>
      </c>
      <c r="M8" s="60">
        <f>IF(10&gt;$AS$1,"",10)</f>
        <v/>
      </c>
      <c r="N8" s="60">
        <f>IF(11&gt;$AS$1,"",11)</f>
        <v/>
      </c>
      <c r="O8" s="60">
        <f>IF(12&gt;$AS$1,"",12)</f>
        <v/>
      </c>
      <c r="P8" s="60">
        <f>IF(13&gt;$AS$1,"",13)</f>
        <v/>
      </c>
      <c r="Q8" s="60">
        <f>IF(14&gt;$AS$1,"",14)</f>
        <v/>
      </c>
      <c r="R8" s="61">
        <f>IF(15&gt;$AS$1,"",15)</f>
        <v/>
      </c>
      <c r="S8" s="61">
        <f>IF(16&gt;$AS$1,"",16)</f>
        <v/>
      </c>
      <c r="T8" s="61">
        <f>IF(17&gt;$AS$1,"",17)</f>
        <v/>
      </c>
      <c r="U8" s="61">
        <f>IF(18&gt;$AS$1,"",18)</f>
        <v/>
      </c>
      <c r="V8" s="61">
        <f>IF(19&gt;$AS$1,"",19)</f>
        <v/>
      </c>
      <c r="W8" s="61">
        <f>IF(20&gt;$AS$1,"",20)</f>
        <v/>
      </c>
      <c r="X8" s="61">
        <f>IF(21&gt;$AS$1,"",21)</f>
        <v/>
      </c>
      <c r="Y8" s="62">
        <f>IF(22&gt;$AS$1,"",22)</f>
        <v/>
      </c>
      <c r="Z8" s="62">
        <f>IF(23&gt;$AS$1,"",23)</f>
        <v/>
      </c>
      <c r="AA8" s="62">
        <f>IF(24&gt;$AS$1,"",24)</f>
        <v/>
      </c>
      <c r="AB8" s="62">
        <f>IF(25&gt;$AS$1,"",25)</f>
        <v/>
      </c>
      <c r="AC8" s="62">
        <f>IF(26&gt;$AS$1,"",26)</f>
        <v/>
      </c>
      <c r="AD8" s="62">
        <f>IF(27&gt;$AS$1,"",27)</f>
        <v/>
      </c>
      <c r="AE8" s="62">
        <f>IF(28&gt;$AS$1,"",28)</f>
        <v/>
      </c>
      <c r="AF8" s="63">
        <f>IF(29&gt;$AS$1,"",29)</f>
        <v/>
      </c>
      <c r="AG8" s="63">
        <f>IF(30&gt;$AS$1,"",30)</f>
        <v/>
      </c>
      <c r="AH8" s="63">
        <f>IF(31&gt;$AS$1,"",31)</f>
        <v/>
      </c>
      <c r="AI8" s="1" t="n"/>
      <c r="AJ8" s="1" t="n"/>
      <c r="AK8" s="64" t="inlineStr">
        <is>
          <t>Habitude</t>
        </is>
      </c>
      <c r="AL8" s="65" t="inlineStr">
        <is>
          <t>Régularité</t>
        </is>
      </c>
      <c r="AM8" s="65" t="inlineStr">
        <is>
          <t>%</t>
        </is>
      </c>
      <c r="AN8" s="1" t="n"/>
      <c r="AO8" s="1" t="n"/>
      <c r="AP8" s="1" t="n"/>
      <c r="AQ8" s="1" t="n"/>
      <c r="AR8" s="1" t="n"/>
      <c r="AS8" s="1" t="n"/>
      <c r="AT8" s="1" t="n"/>
    </row>
    <row r="9" ht="22" customHeight="1">
      <c r="A9" s="1" t="n"/>
      <c r="B9" s="1" t="n"/>
      <c r="C9" s="66">
        <f>IF('Démarrer'!C9="","",'Démarrer'!C9)</f>
        <v/>
      </c>
      <c r="D9" s="67" t="n"/>
      <c r="E9" s="67" t="n"/>
      <c r="F9" s="67" t="n"/>
      <c r="G9" s="67" t="n"/>
      <c r="H9" s="67" t="n"/>
      <c r="I9" s="67" t="n"/>
      <c r="J9" s="67" t="n"/>
      <c r="K9" s="67" t="n"/>
      <c r="L9" s="67" t="n"/>
      <c r="M9" s="67" t="n"/>
      <c r="N9" s="67" t="n"/>
      <c r="O9" s="67" t="n"/>
      <c r="P9" s="67" t="n"/>
      <c r="Q9" s="67" t="n"/>
      <c r="R9" s="67" t="n"/>
      <c r="S9" s="67" t="n"/>
      <c r="T9" s="67" t="n"/>
      <c r="U9" s="67" t="n"/>
      <c r="V9" s="67" t="n"/>
      <c r="W9" s="67" t="n"/>
      <c r="X9" s="67" t="n"/>
      <c r="Y9" s="67" t="n"/>
      <c r="Z9" s="67" t="n"/>
      <c r="AA9" s="67" t="n"/>
      <c r="AB9" s="67" t="n"/>
      <c r="AC9" s="67" t="n"/>
      <c r="AD9" s="67" t="n"/>
      <c r="AE9" s="67" t="n"/>
      <c r="AF9" s="67" t="n"/>
      <c r="AG9" s="67" t="n"/>
      <c r="AH9" s="67" t="n"/>
      <c r="AI9" s="1" t="n"/>
      <c r="AJ9" s="1" t="n"/>
      <c r="AK9" s="68">
        <f>C9</f>
        <v/>
      </c>
      <c r="AL9" s="69">
        <f>IF(C9="","",REPT("█",ROUND(MAX(0,MIN(1,AM9))*15,0)))</f>
        <v/>
      </c>
      <c r="AM9" s="70">
        <f>IF(C9="","",IF($AT$1=0,0,MIN(1,AS9/$AT$1)))</f>
        <v/>
      </c>
      <c r="AN9" s="1" t="n"/>
      <c r="AO9" s="1" t="n"/>
      <c r="AP9" s="1" t="n"/>
      <c r="AQ9" s="1" t="n"/>
      <c r="AR9" s="1" t="n"/>
      <c r="AS9" s="34">
        <f>IF(C9="","",(COUNTA(D9:AH9)-COUNTIF(D9:AH9,FALSE)))</f>
        <v/>
      </c>
      <c r="AT9" s="1" t="n"/>
    </row>
    <row r="10" ht="22" customHeight="1">
      <c r="A10" s="1" t="n"/>
      <c r="B10" s="1" t="n"/>
      <c r="C10" s="66">
        <f>IF('Démarrer'!C10="","",'Démarrer'!C10)</f>
        <v/>
      </c>
      <c r="D10" s="67" t="n"/>
      <c r="E10" s="67" t="n"/>
      <c r="F10" s="67" t="n"/>
      <c r="G10" s="67" t="n"/>
      <c r="H10" s="67" t="n"/>
      <c r="I10" s="67" t="n"/>
      <c r="J10" s="67" t="n"/>
      <c r="K10" s="67" t="n"/>
      <c r="L10" s="67" t="n"/>
      <c r="M10" s="67" t="n"/>
      <c r="N10" s="67" t="n"/>
      <c r="O10" s="67" t="n"/>
      <c r="P10" s="67" t="n"/>
      <c r="Q10" s="67" t="n"/>
      <c r="R10" s="67" t="n"/>
      <c r="S10" s="67" t="n"/>
      <c r="T10" s="67" t="n"/>
      <c r="U10" s="67" t="n"/>
      <c r="V10" s="67" t="n"/>
      <c r="W10" s="67" t="n"/>
      <c r="X10" s="67" t="n"/>
      <c r="Y10" s="67" t="n"/>
      <c r="Z10" s="67" t="n"/>
      <c r="AA10" s="67" t="n"/>
      <c r="AB10" s="67" t="n"/>
      <c r="AC10" s="67" t="n"/>
      <c r="AD10" s="67" t="n"/>
      <c r="AE10" s="67" t="n"/>
      <c r="AF10" s="67" t="n"/>
      <c r="AG10" s="67" t="n"/>
      <c r="AH10" s="67" t="n"/>
      <c r="AI10" s="1" t="n"/>
      <c r="AJ10" s="1" t="n"/>
      <c r="AK10" s="68">
        <f>C10</f>
        <v/>
      </c>
      <c r="AL10" s="69">
        <f>IF(C10="","",REPT("█",ROUND(MAX(0,MIN(1,AM10))*15,0)))</f>
        <v/>
      </c>
      <c r="AM10" s="70">
        <f>IF(C10="","",IF($AT$1=0,0,MIN(1,AS10/$AT$1)))</f>
        <v/>
      </c>
      <c r="AN10" s="1" t="n"/>
      <c r="AO10" s="1" t="n"/>
      <c r="AP10" s="1" t="n"/>
      <c r="AQ10" s="1" t="n"/>
      <c r="AR10" s="1" t="n"/>
      <c r="AS10" s="34">
        <f>IF(C10="","",(COUNTA(D10:AH10)-COUNTIF(D10:AH10,FALSE)))</f>
        <v/>
      </c>
      <c r="AT10" s="1" t="n"/>
    </row>
    <row r="11" ht="22" customHeight="1">
      <c r="A11" s="1" t="n"/>
      <c r="B11" s="1" t="n"/>
      <c r="C11" s="66">
        <f>IF('Démarrer'!C11="","",'Démarrer'!C11)</f>
        <v/>
      </c>
      <c r="D11" s="67" t="n"/>
      <c r="E11" s="67" t="n"/>
      <c r="F11" s="67" t="n"/>
      <c r="G11" s="67" t="n"/>
      <c r="H11" s="67" t="n"/>
      <c r="I11" s="67" t="n"/>
      <c r="J11" s="67" t="n"/>
      <c r="K11" s="67" t="n"/>
      <c r="L11" s="67" t="n"/>
      <c r="M11" s="67" t="n"/>
      <c r="N11" s="67" t="n"/>
      <c r="O11" s="67" t="n"/>
      <c r="P11" s="67" t="n"/>
      <c r="Q11" s="67" t="n"/>
      <c r="R11" s="67" t="n"/>
      <c r="S11" s="67" t="n"/>
      <c r="T11" s="67" t="n"/>
      <c r="U11" s="67" t="n"/>
      <c r="V11" s="67" t="n"/>
      <c r="W11" s="67" t="n"/>
      <c r="X11" s="67" t="n"/>
      <c r="Y11" s="67" t="n"/>
      <c r="Z11" s="67" t="n"/>
      <c r="AA11" s="67" t="n"/>
      <c r="AB11" s="67" t="n"/>
      <c r="AC11" s="67" t="n"/>
      <c r="AD11" s="67" t="n"/>
      <c r="AE11" s="67" t="n"/>
      <c r="AF11" s="67" t="n"/>
      <c r="AG11" s="67" t="n"/>
      <c r="AH11" s="67" t="n"/>
      <c r="AI11" s="1" t="n"/>
      <c r="AJ11" s="1" t="n"/>
      <c r="AK11" s="68">
        <f>C11</f>
        <v/>
      </c>
      <c r="AL11" s="69">
        <f>IF(C11="","",REPT("█",ROUND(MAX(0,MIN(1,AM11))*15,0)))</f>
        <v/>
      </c>
      <c r="AM11" s="70">
        <f>IF(C11="","",IF($AT$1=0,0,MIN(1,AS11/$AT$1)))</f>
        <v/>
      </c>
      <c r="AN11" s="1" t="n"/>
      <c r="AO11" s="1" t="n"/>
      <c r="AP11" s="1" t="n"/>
      <c r="AQ11" s="1" t="n"/>
      <c r="AR11" s="1" t="n"/>
      <c r="AS11" s="34">
        <f>IF(C11="","",(COUNTA(D11:AH11)-COUNTIF(D11:AH11,FALSE)))</f>
        <v/>
      </c>
      <c r="AT11" s="1" t="n"/>
    </row>
    <row r="12" ht="22" customHeight="1">
      <c r="A12" s="1" t="n"/>
      <c r="B12" s="1" t="n"/>
      <c r="C12" s="66">
        <f>IF('Démarrer'!C12="","",'Démarrer'!C12)</f>
        <v/>
      </c>
      <c r="D12" s="67" t="n"/>
      <c r="E12" s="67" t="n"/>
      <c r="F12" s="67" t="n"/>
      <c r="G12" s="67" t="n"/>
      <c r="H12" s="67" t="n"/>
      <c r="I12" s="67" t="n"/>
      <c r="J12" s="67" t="n"/>
      <c r="K12" s="67" t="n"/>
      <c r="L12" s="67" t="n"/>
      <c r="M12" s="67" t="n"/>
      <c r="N12" s="67" t="n"/>
      <c r="O12" s="67" t="n"/>
      <c r="P12" s="67" t="n"/>
      <c r="Q12" s="67" t="n"/>
      <c r="R12" s="67" t="n"/>
      <c r="S12" s="67" t="n"/>
      <c r="T12" s="67" t="n"/>
      <c r="U12" s="67" t="n"/>
      <c r="V12" s="67" t="n"/>
      <c r="W12" s="67" t="n"/>
      <c r="X12" s="67" t="n"/>
      <c r="Y12" s="67" t="n"/>
      <c r="Z12" s="67" t="n"/>
      <c r="AA12" s="67" t="n"/>
      <c r="AB12" s="67" t="n"/>
      <c r="AC12" s="67" t="n"/>
      <c r="AD12" s="67" t="n"/>
      <c r="AE12" s="67" t="n"/>
      <c r="AF12" s="67" t="n"/>
      <c r="AG12" s="67" t="n"/>
      <c r="AH12" s="67" t="n"/>
      <c r="AI12" s="1" t="n"/>
      <c r="AJ12" s="1" t="n"/>
      <c r="AK12" s="68">
        <f>C12</f>
        <v/>
      </c>
      <c r="AL12" s="69">
        <f>IF(C12="","",REPT("█",ROUND(MAX(0,MIN(1,AM12))*15,0)))</f>
        <v/>
      </c>
      <c r="AM12" s="70">
        <f>IF(C12="","",IF($AT$1=0,0,MIN(1,AS12/$AT$1)))</f>
        <v/>
      </c>
      <c r="AN12" s="1" t="n"/>
      <c r="AO12" s="1" t="n"/>
      <c r="AP12" s="1" t="n"/>
      <c r="AQ12" s="1" t="n"/>
      <c r="AR12" s="1" t="n"/>
      <c r="AS12" s="34">
        <f>IF(C12="","",(COUNTA(D12:AH12)-COUNTIF(D12:AH12,FALSE)))</f>
        <v/>
      </c>
      <c r="AT12" s="1" t="n"/>
    </row>
    <row r="13" ht="22" customHeight="1">
      <c r="A13" s="1" t="n"/>
      <c r="B13" s="1" t="n"/>
      <c r="C13" s="66">
        <f>IF('Démarrer'!C13="","",'Démarrer'!C13)</f>
        <v/>
      </c>
      <c r="D13" s="67" t="n"/>
      <c r="E13" s="67" t="n"/>
      <c r="F13" s="67" t="n"/>
      <c r="G13" s="67" t="n"/>
      <c r="H13" s="67" t="n"/>
      <c r="I13" s="67" t="n"/>
      <c r="J13" s="67" t="n"/>
      <c r="K13" s="67" t="n"/>
      <c r="L13" s="67" t="n"/>
      <c r="M13" s="67" t="n"/>
      <c r="N13" s="67" t="n"/>
      <c r="O13" s="67" t="n"/>
      <c r="P13" s="67" t="n"/>
      <c r="Q13" s="67" t="n"/>
      <c r="R13" s="67" t="n"/>
      <c r="S13" s="67" t="n"/>
      <c r="T13" s="67" t="n"/>
      <c r="U13" s="67" t="n"/>
      <c r="V13" s="67" t="n"/>
      <c r="W13" s="67" t="n"/>
      <c r="X13" s="67" t="n"/>
      <c r="Y13" s="67" t="n"/>
      <c r="Z13" s="67" t="n"/>
      <c r="AA13" s="67" t="n"/>
      <c r="AB13" s="67" t="n"/>
      <c r="AC13" s="67" t="n"/>
      <c r="AD13" s="67" t="n"/>
      <c r="AE13" s="67" t="n"/>
      <c r="AF13" s="67" t="n"/>
      <c r="AG13" s="67" t="n"/>
      <c r="AH13" s="67" t="n"/>
      <c r="AI13" s="1" t="n"/>
      <c r="AJ13" s="1" t="n"/>
      <c r="AK13" s="68">
        <f>C13</f>
        <v/>
      </c>
      <c r="AL13" s="69">
        <f>IF(C13="","",REPT("█",ROUND(MAX(0,MIN(1,AM13))*15,0)))</f>
        <v/>
      </c>
      <c r="AM13" s="70">
        <f>IF(C13="","",IF($AT$1=0,0,MIN(1,AS13/$AT$1)))</f>
        <v/>
      </c>
      <c r="AN13" s="1" t="n"/>
      <c r="AO13" s="1" t="n"/>
      <c r="AP13" s="1" t="n"/>
      <c r="AQ13" s="1" t="n"/>
      <c r="AR13" s="1" t="n"/>
      <c r="AS13" s="34">
        <f>IF(C13="","",(COUNTA(D13:AH13)-COUNTIF(D13:AH13,FALSE)))</f>
        <v/>
      </c>
      <c r="AT13" s="1" t="n"/>
    </row>
    <row r="14" ht="22" customHeight="1">
      <c r="A14" s="1" t="n"/>
      <c r="B14" s="1" t="n"/>
      <c r="C14" s="66">
        <f>IF('Démarrer'!C14="","",'Démarrer'!C14)</f>
        <v/>
      </c>
      <c r="D14" s="67" t="n"/>
      <c r="E14" s="67" t="n"/>
      <c r="F14" s="67" t="n"/>
      <c r="G14" s="67" t="n"/>
      <c r="H14" s="67" t="n"/>
      <c r="I14" s="67" t="n"/>
      <c r="J14" s="67" t="n"/>
      <c r="K14" s="67" t="n"/>
      <c r="L14" s="67" t="n"/>
      <c r="M14" s="67" t="n"/>
      <c r="N14" s="67" t="n"/>
      <c r="O14" s="67" t="n"/>
      <c r="P14" s="67" t="n"/>
      <c r="Q14" s="67" t="n"/>
      <c r="R14" s="67" t="n"/>
      <c r="S14" s="67" t="n"/>
      <c r="T14" s="67" t="n"/>
      <c r="U14" s="67" t="n"/>
      <c r="V14" s="67" t="n"/>
      <c r="W14" s="67" t="n"/>
      <c r="X14" s="67" t="n"/>
      <c r="Y14" s="67" t="n"/>
      <c r="Z14" s="67" t="n"/>
      <c r="AA14" s="67" t="n"/>
      <c r="AB14" s="67" t="n"/>
      <c r="AC14" s="67" t="n"/>
      <c r="AD14" s="67" t="n"/>
      <c r="AE14" s="67" t="n"/>
      <c r="AF14" s="67" t="n"/>
      <c r="AG14" s="67" t="n"/>
      <c r="AH14" s="67" t="n"/>
      <c r="AI14" s="1" t="n"/>
      <c r="AJ14" s="1" t="n"/>
      <c r="AK14" s="68">
        <f>C14</f>
        <v/>
      </c>
      <c r="AL14" s="69">
        <f>IF(C14="","",REPT("█",ROUND(MAX(0,MIN(1,AM14))*15,0)))</f>
        <v/>
      </c>
      <c r="AM14" s="70">
        <f>IF(C14="","",IF($AT$1=0,0,MIN(1,AS14/$AT$1)))</f>
        <v/>
      </c>
      <c r="AN14" s="1" t="n"/>
      <c r="AO14" s="1" t="n"/>
      <c r="AP14" s="1" t="n"/>
      <c r="AQ14" s="1" t="n"/>
      <c r="AR14" s="1" t="n"/>
      <c r="AS14" s="34">
        <f>IF(C14="","",(COUNTA(D14:AH14)-COUNTIF(D14:AH14,FALSE)))</f>
        <v/>
      </c>
      <c r="AT14" s="1" t="n"/>
    </row>
    <row r="15" ht="22" customHeight="1">
      <c r="A15" s="1" t="n"/>
      <c r="B15" s="1" t="n"/>
      <c r="C15" s="66">
        <f>IF('Démarrer'!C15="","",'Démarrer'!C15)</f>
        <v/>
      </c>
      <c r="D15" s="67" t="n"/>
      <c r="E15" s="67" t="n"/>
      <c r="F15" s="67" t="n"/>
      <c r="G15" s="67" t="n"/>
      <c r="H15" s="67" t="n"/>
      <c r="I15" s="67" t="n"/>
      <c r="J15" s="67" t="n"/>
      <c r="K15" s="67" t="n"/>
      <c r="L15" s="67" t="n"/>
      <c r="M15" s="67" t="n"/>
      <c r="N15" s="67" t="n"/>
      <c r="O15" s="67" t="n"/>
      <c r="P15" s="67" t="n"/>
      <c r="Q15" s="67" t="n"/>
      <c r="R15" s="67" t="n"/>
      <c r="S15" s="67" t="n"/>
      <c r="T15" s="67" t="n"/>
      <c r="U15" s="67" t="n"/>
      <c r="V15" s="67" t="n"/>
      <c r="W15" s="67" t="n"/>
      <c r="X15" s="67" t="n"/>
      <c r="Y15" s="67" t="n"/>
      <c r="Z15" s="67" t="n"/>
      <c r="AA15" s="67" t="n"/>
      <c r="AB15" s="67" t="n"/>
      <c r="AC15" s="67" t="n"/>
      <c r="AD15" s="67" t="n"/>
      <c r="AE15" s="67" t="n"/>
      <c r="AF15" s="67" t="n"/>
      <c r="AG15" s="67" t="n"/>
      <c r="AH15" s="67" t="n"/>
      <c r="AI15" s="1" t="n"/>
      <c r="AJ15" s="1" t="n"/>
      <c r="AK15" s="68">
        <f>C15</f>
        <v/>
      </c>
      <c r="AL15" s="69">
        <f>IF(C15="","",REPT("█",ROUND(MAX(0,MIN(1,AM15))*15,0)))</f>
        <v/>
      </c>
      <c r="AM15" s="70">
        <f>IF(C15="","",IF($AT$1=0,0,MIN(1,AS15/$AT$1)))</f>
        <v/>
      </c>
      <c r="AN15" s="1" t="n"/>
      <c r="AO15" s="1" t="n"/>
      <c r="AP15" s="1" t="n"/>
      <c r="AQ15" s="1" t="n"/>
      <c r="AR15" s="1" t="n"/>
      <c r="AS15" s="34">
        <f>IF(C15="","",(COUNTA(D15:AH15)-COUNTIF(D15:AH15,FALSE)))</f>
        <v/>
      </c>
      <c r="AT15" s="1" t="n"/>
    </row>
    <row r="16" ht="22" customHeight="1">
      <c r="A16" s="1" t="n"/>
      <c r="B16" s="1" t="n"/>
      <c r="C16" s="66">
        <f>IF('Démarrer'!C16="","",'Démarrer'!C16)</f>
        <v/>
      </c>
      <c r="D16" s="67" t="n"/>
      <c r="E16" s="67" t="n"/>
      <c r="F16" s="67" t="n"/>
      <c r="G16" s="67" t="n"/>
      <c r="H16" s="67" t="n"/>
      <c r="I16" s="67" t="n"/>
      <c r="J16" s="67" t="n"/>
      <c r="K16" s="67" t="n"/>
      <c r="L16" s="67" t="n"/>
      <c r="M16" s="67" t="n"/>
      <c r="N16" s="67" t="n"/>
      <c r="O16" s="67" t="n"/>
      <c r="P16" s="67" t="n"/>
      <c r="Q16" s="67" t="n"/>
      <c r="R16" s="67" t="n"/>
      <c r="S16" s="67" t="n"/>
      <c r="T16" s="67" t="n"/>
      <c r="U16" s="67" t="n"/>
      <c r="V16" s="67" t="n"/>
      <c r="W16" s="67" t="n"/>
      <c r="X16" s="67" t="n"/>
      <c r="Y16" s="67" t="n"/>
      <c r="Z16" s="67" t="n"/>
      <c r="AA16" s="67" t="n"/>
      <c r="AB16" s="67" t="n"/>
      <c r="AC16" s="67" t="n"/>
      <c r="AD16" s="67" t="n"/>
      <c r="AE16" s="67" t="n"/>
      <c r="AF16" s="67" t="n"/>
      <c r="AG16" s="67" t="n"/>
      <c r="AH16" s="67" t="n"/>
      <c r="AI16" s="1" t="n"/>
      <c r="AJ16" s="1" t="n"/>
      <c r="AK16" s="68">
        <f>C16</f>
        <v/>
      </c>
      <c r="AL16" s="69">
        <f>IF(C16="","",REPT("█",ROUND(MAX(0,MIN(1,AM16))*15,0)))</f>
        <v/>
      </c>
      <c r="AM16" s="70">
        <f>IF(C16="","",IF($AT$1=0,0,MIN(1,AS16/$AT$1)))</f>
        <v/>
      </c>
      <c r="AN16" s="1" t="n"/>
      <c r="AO16" s="1" t="n"/>
      <c r="AP16" s="1" t="n"/>
      <c r="AQ16" s="1" t="n"/>
      <c r="AR16" s="1" t="n"/>
      <c r="AS16" s="34">
        <f>IF(C16="","",(COUNTA(D16:AH16)-COUNTIF(D16:AH16,FALSE)))</f>
        <v/>
      </c>
      <c r="AT16" s="1" t="n"/>
    </row>
    <row r="17" ht="22" customHeight="1">
      <c r="A17" s="1" t="n"/>
      <c r="B17" s="1" t="n"/>
      <c r="C17" s="66">
        <f>IF('Démarrer'!C17="","",'Démarrer'!C17)</f>
        <v/>
      </c>
      <c r="D17" s="67" t="n"/>
      <c r="E17" s="67" t="n"/>
      <c r="F17" s="67" t="n"/>
      <c r="G17" s="67" t="n"/>
      <c r="H17" s="67" t="n"/>
      <c r="I17" s="67" t="n"/>
      <c r="J17" s="67" t="n"/>
      <c r="K17" s="67" t="n"/>
      <c r="L17" s="67" t="n"/>
      <c r="M17" s="67" t="n"/>
      <c r="N17" s="67" t="n"/>
      <c r="O17" s="67" t="n"/>
      <c r="P17" s="67" t="n"/>
      <c r="Q17" s="67" t="n"/>
      <c r="R17" s="67" t="n"/>
      <c r="S17" s="67" t="n"/>
      <c r="T17" s="67" t="n"/>
      <c r="U17" s="67" t="n"/>
      <c r="V17" s="67" t="n"/>
      <c r="W17" s="67" t="n"/>
      <c r="X17" s="67" t="n"/>
      <c r="Y17" s="67" t="n"/>
      <c r="Z17" s="67" t="n"/>
      <c r="AA17" s="67" t="n"/>
      <c r="AB17" s="67" t="n"/>
      <c r="AC17" s="67" t="n"/>
      <c r="AD17" s="67" t="n"/>
      <c r="AE17" s="67" t="n"/>
      <c r="AF17" s="67" t="n"/>
      <c r="AG17" s="67" t="n"/>
      <c r="AH17" s="67" t="n"/>
      <c r="AI17" s="1" t="n"/>
      <c r="AJ17" s="1" t="n"/>
      <c r="AK17" s="68">
        <f>C17</f>
        <v/>
      </c>
      <c r="AL17" s="69">
        <f>IF(C17="","",REPT("█",ROUND(MAX(0,MIN(1,AM17))*15,0)))</f>
        <v/>
      </c>
      <c r="AM17" s="70">
        <f>IF(C17="","",IF($AT$1=0,0,MIN(1,AS17/$AT$1)))</f>
        <v/>
      </c>
      <c r="AN17" s="1" t="n"/>
      <c r="AO17" s="1" t="n"/>
      <c r="AP17" s="1" t="n"/>
      <c r="AQ17" s="1" t="n"/>
      <c r="AR17" s="1" t="n"/>
      <c r="AS17" s="34">
        <f>IF(C17="","",(COUNTA(D17:AH17)-COUNTIF(D17:AH17,FALSE)))</f>
        <v/>
      </c>
      <c r="AT17" s="1" t="n"/>
    </row>
    <row r="18" ht="22" customHeight="1">
      <c r="A18" s="1" t="n"/>
      <c r="B18" s="1" t="n"/>
      <c r="C18" s="66">
        <f>IF('Démarrer'!C18="","",'Démarrer'!C18)</f>
        <v/>
      </c>
      <c r="D18" s="67" t="n"/>
      <c r="E18" s="67" t="n"/>
      <c r="F18" s="67" t="n"/>
      <c r="G18" s="67" t="n"/>
      <c r="H18" s="67" t="n"/>
      <c r="I18" s="67" t="n"/>
      <c r="J18" s="67" t="n"/>
      <c r="K18" s="67" t="n"/>
      <c r="L18" s="67" t="n"/>
      <c r="M18" s="67" t="n"/>
      <c r="N18" s="67" t="n"/>
      <c r="O18" s="67" t="n"/>
      <c r="P18" s="67" t="n"/>
      <c r="Q18" s="67" t="n"/>
      <c r="R18" s="67" t="n"/>
      <c r="S18" s="67" t="n"/>
      <c r="T18" s="67" t="n"/>
      <c r="U18" s="67" t="n"/>
      <c r="V18" s="67" t="n"/>
      <c r="W18" s="67" t="n"/>
      <c r="X18" s="67" t="n"/>
      <c r="Y18" s="67" t="n"/>
      <c r="Z18" s="67" t="n"/>
      <c r="AA18" s="67" t="n"/>
      <c r="AB18" s="67" t="n"/>
      <c r="AC18" s="67" t="n"/>
      <c r="AD18" s="67" t="n"/>
      <c r="AE18" s="67" t="n"/>
      <c r="AF18" s="67" t="n"/>
      <c r="AG18" s="67" t="n"/>
      <c r="AH18" s="67" t="n"/>
      <c r="AI18" s="1" t="n"/>
      <c r="AJ18" s="1" t="n"/>
      <c r="AK18" s="68">
        <f>C18</f>
        <v/>
      </c>
      <c r="AL18" s="69">
        <f>IF(C18="","",REPT("█",ROUND(MAX(0,MIN(1,AM18))*15,0)))</f>
        <v/>
      </c>
      <c r="AM18" s="70">
        <f>IF(C18="","",IF($AT$1=0,0,MIN(1,AS18/$AT$1)))</f>
        <v/>
      </c>
      <c r="AN18" s="1" t="n"/>
      <c r="AO18" s="1" t="n"/>
      <c r="AP18" s="1" t="n"/>
      <c r="AQ18" s="1" t="n"/>
      <c r="AR18" s="1" t="n"/>
      <c r="AS18" s="34">
        <f>IF(C18="","",(COUNTA(D18:AH18)-COUNTIF(D18:AH18,FALSE)))</f>
        <v/>
      </c>
      <c r="AT18" s="1" t="n"/>
    </row>
    <row r="19" ht="15" customHeight="1">
      <c r="A19" s="1" t="n"/>
      <c r="B19" s="1" t="n"/>
      <c r="C19" s="71" t="inlineStr">
        <is>
          <t>Progression</t>
        </is>
      </c>
      <c r="D19" s="72">
        <f>IF(OR(1&gt;$AS$1,$AR$2=0),"",(COUNTA(D9:D18)-COUNTIF(D9:D18,FALSE))/$AR$2)</f>
        <v/>
      </c>
      <c r="E19" s="72">
        <f>IF(OR(2&gt;$AS$1,$AR$2=0),"",(COUNTA(E9:E18)-COUNTIF(E9:E18,FALSE))/$AR$2)</f>
        <v/>
      </c>
      <c r="F19" s="72">
        <f>IF(OR(3&gt;$AS$1,$AR$2=0),"",(COUNTA(F9:F18)-COUNTIF(F9:F18,FALSE))/$AR$2)</f>
        <v/>
      </c>
      <c r="G19" s="72">
        <f>IF(OR(4&gt;$AS$1,$AR$2=0),"",(COUNTA(G9:G18)-COUNTIF(G9:G18,FALSE))/$AR$2)</f>
        <v/>
      </c>
      <c r="H19" s="72">
        <f>IF(OR(5&gt;$AS$1,$AR$2=0),"",(COUNTA(H9:H18)-COUNTIF(H9:H18,FALSE))/$AR$2)</f>
        <v/>
      </c>
      <c r="I19" s="72">
        <f>IF(OR(6&gt;$AS$1,$AR$2=0),"",(COUNTA(I9:I18)-COUNTIF(I9:I18,FALSE))/$AR$2)</f>
        <v/>
      </c>
      <c r="J19" s="72">
        <f>IF(OR(7&gt;$AS$1,$AR$2=0),"",(COUNTA(J9:J18)-COUNTIF(J9:J18,FALSE))/$AR$2)</f>
        <v/>
      </c>
      <c r="K19" s="72">
        <f>IF(OR(8&gt;$AS$1,$AR$2=0),"",(COUNTA(K9:K18)-COUNTIF(K9:K18,FALSE))/$AR$2)</f>
        <v/>
      </c>
      <c r="L19" s="72">
        <f>IF(OR(9&gt;$AS$1,$AR$2=0),"",(COUNTA(L9:L18)-COUNTIF(L9:L18,FALSE))/$AR$2)</f>
        <v/>
      </c>
      <c r="M19" s="72">
        <f>IF(OR(10&gt;$AS$1,$AR$2=0),"",(COUNTA(M9:M18)-COUNTIF(M9:M18,FALSE))/$AR$2)</f>
        <v/>
      </c>
      <c r="N19" s="72">
        <f>IF(OR(11&gt;$AS$1,$AR$2=0),"",(COUNTA(N9:N18)-COUNTIF(N9:N18,FALSE))/$AR$2)</f>
        <v/>
      </c>
      <c r="O19" s="72">
        <f>IF(OR(12&gt;$AS$1,$AR$2=0),"",(COUNTA(O9:O18)-COUNTIF(O9:O18,FALSE))/$AR$2)</f>
        <v/>
      </c>
      <c r="P19" s="72">
        <f>IF(OR(13&gt;$AS$1,$AR$2=0),"",(COUNTA(P9:P18)-COUNTIF(P9:P18,FALSE))/$AR$2)</f>
        <v/>
      </c>
      <c r="Q19" s="72">
        <f>IF(OR(14&gt;$AS$1,$AR$2=0),"",(COUNTA(Q9:Q18)-COUNTIF(Q9:Q18,FALSE))/$AR$2)</f>
        <v/>
      </c>
      <c r="R19" s="72">
        <f>IF(OR(15&gt;$AS$1,$AR$2=0),"",(COUNTA(R9:R18)-COUNTIF(R9:R18,FALSE))/$AR$2)</f>
        <v/>
      </c>
      <c r="S19" s="72">
        <f>IF(OR(16&gt;$AS$1,$AR$2=0),"",(COUNTA(S9:S18)-COUNTIF(S9:S18,FALSE))/$AR$2)</f>
        <v/>
      </c>
      <c r="T19" s="72">
        <f>IF(OR(17&gt;$AS$1,$AR$2=0),"",(COUNTA(T9:T18)-COUNTIF(T9:T18,FALSE))/$AR$2)</f>
        <v/>
      </c>
      <c r="U19" s="72">
        <f>IF(OR(18&gt;$AS$1,$AR$2=0),"",(COUNTA(U9:U18)-COUNTIF(U9:U18,FALSE))/$AR$2)</f>
        <v/>
      </c>
      <c r="V19" s="72">
        <f>IF(OR(19&gt;$AS$1,$AR$2=0),"",(COUNTA(V9:V18)-COUNTIF(V9:V18,FALSE))/$AR$2)</f>
        <v/>
      </c>
      <c r="W19" s="72">
        <f>IF(OR(20&gt;$AS$1,$AR$2=0),"",(COUNTA(W9:W18)-COUNTIF(W9:W18,FALSE))/$AR$2)</f>
        <v/>
      </c>
      <c r="X19" s="72">
        <f>IF(OR(21&gt;$AS$1,$AR$2=0),"",(COUNTA(X9:X18)-COUNTIF(X9:X18,FALSE))/$AR$2)</f>
        <v/>
      </c>
      <c r="Y19" s="72">
        <f>IF(OR(22&gt;$AS$1,$AR$2=0),"",(COUNTA(Y9:Y18)-COUNTIF(Y9:Y18,FALSE))/$AR$2)</f>
        <v/>
      </c>
      <c r="Z19" s="72">
        <f>IF(OR(23&gt;$AS$1,$AR$2=0),"",(COUNTA(Z9:Z18)-COUNTIF(Z9:Z18,FALSE))/$AR$2)</f>
        <v/>
      </c>
      <c r="AA19" s="72">
        <f>IF(OR(24&gt;$AS$1,$AR$2=0),"",(COUNTA(AA9:AA18)-COUNTIF(AA9:AA18,FALSE))/$AR$2)</f>
        <v/>
      </c>
      <c r="AB19" s="72">
        <f>IF(OR(25&gt;$AS$1,$AR$2=0),"",(COUNTA(AB9:AB18)-COUNTIF(AB9:AB18,FALSE))/$AR$2)</f>
        <v/>
      </c>
      <c r="AC19" s="72">
        <f>IF(OR(26&gt;$AS$1,$AR$2=0),"",(COUNTA(AC9:AC18)-COUNTIF(AC9:AC18,FALSE))/$AR$2)</f>
        <v/>
      </c>
      <c r="AD19" s="72">
        <f>IF(OR(27&gt;$AS$1,$AR$2=0),"",(COUNTA(AD9:AD18)-COUNTIF(AD9:AD18,FALSE))/$AR$2)</f>
        <v/>
      </c>
      <c r="AE19" s="72">
        <f>IF(OR(28&gt;$AS$1,$AR$2=0),"",(COUNTA(AE9:AE18)-COUNTIF(AE9:AE18,FALSE))/$AR$2)</f>
        <v/>
      </c>
      <c r="AF19" s="72">
        <f>IF(OR(29&gt;$AS$1,$AR$2=0),"",(COUNTA(AF9:AF18)-COUNTIF(AF9:AF18,FALSE))/$AR$2)</f>
        <v/>
      </c>
      <c r="AG19" s="72">
        <f>IF(OR(30&gt;$AS$1,$AR$2=0),"",(COUNTA(AG9:AG18)-COUNTIF(AG9:AG18,FALSE))/$AR$2)</f>
        <v/>
      </c>
      <c r="AH19" s="72">
        <f>IF(OR(31&gt;$AS$1,$AR$2=0),"",(COUNTA(AH9:AH18)-COUNTIF(AH9:AH18,FALSE))/$AR$2)</f>
        <v/>
      </c>
      <c r="AI19" s="1" t="n"/>
      <c r="AJ19" s="1" t="n"/>
      <c r="AK19" s="73" t="inlineStr">
        <is>
          <t>Meilleure habitude</t>
        </is>
      </c>
      <c r="AL19" s="74">
        <f>IF(MAX(AM9:AM18)&lt;=0,"—",INDEX(C9:C18,MATCH(MAX(AM9:AM18),AM9:AM18,0)))</f>
        <v/>
      </c>
      <c r="AN19" s="1" t="n"/>
      <c r="AO19" s="1" t="n"/>
      <c r="AP19" s="1" t="n"/>
      <c r="AQ19" s="1" t="n"/>
      <c r="AR19" s="1" t="n"/>
      <c r="AS19" s="1" t="n"/>
      <c r="AT19" s="1" t="n"/>
    </row>
    <row r="20" ht="15" customHeight="1">
      <c r="A20" s="1" t="n"/>
      <c r="B20" s="1" t="n"/>
      <c r="C20" s="75" t="inlineStr">
        <is>
          <t>Fait</t>
        </is>
      </c>
      <c r="D20" s="76">
        <f>IF(1&gt;$AS$1,"",(COUNTA(D9:D18)-COUNTIF(D9:D18,FALSE)))</f>
        <v/>
      </c>
      <c r="E20" s="76">
        <f>IF(2&gt;$AS$1,"",(COUNTA(E9:E18)-COUNTIF(E9:E18,FALSE)))</f>
        <v/>
      </c>
      <c r="F20" s="76">
        <f>IF(3&gt;$AS$1,"",(COUNTA(F9:F18)-COUNTIF(F9:F18,FALSE)))</f>
        <v/>
      </c>
      <c r="G20" s="76">
        <f>IF(4&gt;$AS$1,"",(COUNTA(G9:G18)-COUNTIF(G9:G18,FALSE)))</f>
        <v/>
      </c>
      <c r="H20" s="76">
        <f>IF(5&gt;$AS$1,"",(COUNTA(H9:H18)-COUNTIF(H9:H18,FALSE)))</f>
        <v/>
      </c>
      <c r="I20" s="76">
        <f>IF(6&gt;$AS$1,"",(COUNTA(I9:I18)-COUNTIF(I9:I18,FALSE)))</f>
        <v/>
      </c>
      <c r="J20" s="76">
        <f>IF(7&gt;$AS$1,"",(COUNTA(J9:J18)-COUNTIF(J9:J18,FALSE)))</f>
        <v/>
      </c>
      <c r="K20" s="76">
        <f>IF(8&gt;$AS$1,"",(COUNTA(K9:K18)-COUNTIF(K9:K18,FALSE)))</f>
        <v/>
      </c>
      <c r="L20" s="76">
        <f>IF(9&gt;$AS$1,"",(COUNTA(L9:L18)-COUNTIF(L9:L18,FALSE)))</f>
        <v/>
      </c>
      <c r="M20" s="76">
        <f>IF(10&gt;$AS$1,"",(COUNTA(M9:M18)-COUNTIF(M9:M18,FALSE)))</f>
        <v/>
      </c>
      <c r="N20" s="76">
        <f>IF(11&gt;$AS$1,"",(COUNTA(N9:N18)-COUNTIF(N9:N18,FALSE)))</f>
        <v/>
      </c>
      <c r="O20" s="76">
        <f>IF(12&gt;$AS$1,"",(COUNTA(O9:O18)-COUNTIF(O9:O18,FALSE)))</f>
        <v/>
      </c>
      <c r="P20" s="76">
        <f>IF(13&gt;$AS$1,"",(COUNTA(P9:P18)-COUNTIF(P9:P18,FALSE)))</f>
        <v/>
      </c>
      <c r="Q20" s="76">
        <f>IF(14&gt;$AS$1,"",(COUNTA(Q9:Q18)-COUNTIF(Q9:Q18,FALSE)))</f>
        <v/>
      </c>
      <c r="R20" s="76">
        <f>IF(15&gt;$AS$1,"",(COUNTA(R9:R18)-COUNTIF(R9:R18,FALSE)))</f>
        <v/>
      </c>
      <c r="S20" s="76">
        <f>IF(16&gt;$AS$1,"",(COUNTA(S9:S18)-COUNTIF(S9:S18,FALSE)))</f>
        <v/>
      </c>
      <c r="T20" s="76">
        <f>IF(17&gt;$AS$1,"",(COUNTA(T9:T18)-COUNTIF(T9:T18,FALSE)))</f>
        <v/>
      </c>
      <c r="U20" s="76">
        <f>IF(18&gt;$AS$1,"",(COUNTA(U9:U18)-COUNTIF(U9:U18,FALSE)))</f>
        <v/>
      </c>
      <c r="V20" s="76">
        <f>IF(19&gt;$AS$1,"",(COUNTA(V9:V18)-COUNTIF(V9:V18,FALSE)))</f>
        <v/>
      </c>
      <c r="W20" s="76">
        <f>IF(20&gt;$AS$1,"",(COUNTA(W9:W18)-COUNTIF(W9:W18,FALSE)))</f>
        <v/>
      </c>
      <c r="X20" s="76">
        <f>IF(21&gt;$AS$1,"",(COUNTA(X9:X18)-COUNTIF(X9:X18,FALSE)))</f>
        <v/>
      </c>
      <c r="Y20" s="76">
        <f>IF(22&gt;$AS$1,"",(COUNTA(Y9:Y18)-COUNTIF(Y9:Y18,FALSE)))</f>
        <v/>
      </c>
      <c r="Z20" s="76">
        <f>IF(23&gt;$AS$1,"",(COUNTA(Z9:Z18)-COUNTIF(Z9:Z18,FALSE)))</f>
        <v/>
      </c>
      <c r="AA20" s="76">
        <f>IF(24&gt;$AS$1,"",(COUNTA(AA9:AA18)-COUNTIF(AA9:AA18,FALSE)))</f>
        <v/>
      </c>
      <c r="AB20" s="76">
        <f>IF(25&gt;$AS$1,"",(COUNTA(AB9:AB18)-COUNTIF(AB9:AB18,FALSE)))</f>
        <v/>
      </c>
      <c r="AC20" s="76">
        <f>IF(26&gt;$AS$1,"",(COUNTA(AC9:AC18)-COUNTIF(AC9:AC18,FALSE)))</f>
        <v/>
      </c>
      <c r="AD20" s="76">
        <f>IF(27&gt;$AS$1,"",(COUNTA(AD9:AD18)-COUNTIF(AD9:AD18,FALSE)))</f>
        <v/>
      </c>
      <c r="AE20" s="76">
        <f>IF(28&gt;$AS$1,"",(COUNTA(AE9:AE18)-COUNTIF(AE9:AE18,FALSE)))</f>
        <v/>
      </c>
      <c r="AF20" s="76">
        <f>IF(29&gt;$AS$1,"",(COUNTA(AF9:AF18)-COUNTIF(AF9:AF18,FALSE)))</f>
        <v/>
      </c>
      <c r="AG20" s="76">
        <f>IF(30&gt;$AS$1,"",(COUNTA(AG9:AG18)-COUNTIF(AG9:AG18,FALSE)))</f>
        <v/>
      </c>
      <c r="AH20" s="76">
        <f>IF(31&gt;$AS$1,"",(COUNTA(AH9:AH18)-COUNTIF(AH9:AH18,FALSE)))</f>
        <v/>
      </c>
      <c r="AI20" s="1" t="n"/>
      <c r="AJ20" s="1" t="n"/>
      <c r="AK20" s="73" t="inlineStr">
        <is>
          <t>Meilleur jour</t>
        </is>
      </c>
      <c r="AL20" s="74">
        <f>IF(MAX(D20:AH20)=0,"—","le "&amp;INDEX(D8:AH8,MATCH(MAX(D20:AH20),D20:AH20,0)))</f>
        <v/>
      </c>
      <c r="AN20" s="1" t="n"/>
      <c r="AO20" s="1" t="n"/>
      <c r="AP20" s="1" t="n"/>
      <c r="AQ20" s="1" t="n"/>
      <c r="AR20" s="1" t="n"/>
      <c r="AS20" s="1" t="n"/>
      <c r="AT20" s="1" t="n"/>
    </row>
    <row r="21" ht="15" customHeight="1">
      <c r="A21" s="1" t="n"/>
      <c r="B21" s="1" t="n"/>
      <c r="C21" s="75" t="inlineStr">
        <is>
          <t>Pas fait</t>
        </is>
      </c>
      <c r="D21" s="77">
        <f>IF(1&gt;$AS$1,"",$AR$2-D20)</f>
        <v/>
      </c>
      <c r="E21" s="77">
        <f>IF(2&gt;$AS$1,"",$AR$2-E20)</f>
        <v/>
      </c>
      <c r="F21" s="77">
        <f>IF(3&gt;$AS$1,"",$AR$2-F20)</f>
        <v/>
      </c>
      <c r="G21" s="77">
        <f>IF(4&gt;$AS$1,"",$AR$2-G20)</f>
        <v/>
      </c>
      <c r="H21" s="77">
        <f>IF(5&gt;$AS$1,"",$AR$2-H20)</f>
        <v/>
      </c>
      <c r="I21" s="77">
        <f>IF(6&gt;$AS$1,"",$AR$2-I20)</f>
        <v/>
      </c>
      <c r="J21" s="77">
        <f>IF(7&gt;$AS$1,"",$AR$2-J20)</f>
        <v/>
      </c>
      <c r="K21" s="77">
        <f>IF(8&gt;$AS$1,"",$AR$2-K20)</f>
        <v/>
      </c>
      <c r="L21" s="77">
        <f>IF(9&gt;$AS$1,"",$AR$2-L20)</f>
        <v/>
      </c>
      <c r="M21" s="77">
        <f>IF(10&gt;$AS$1,"",$AR$2-M20)</f>
        <v/>
      </c>
      <c r="N21" s="77">
        <f>IF(11&gt;$AS$1,"",$AR$2-N20)</f>
        <v/>
      </c>
      <c r="O21" s="77">
        <f>IF(12&gt;$AS$1,"",$AR$2-O20)</f>
        <v/>
      </c>
      <c r="P21" s="77">
        <f>IF(13&gt;$AS$1,"",$AR$2-P20)</f>
        <v/>
      </c>
      <c r="Q21" s="77">
        <f>IF(14&gt;$AS$1,"",$AR$2-Q20)</f>
        <v/>
      </c>
      <c r="R21" s="77">
        <f>IF(15&gt;$AS$1,"",$AR$2-R20)</f>
        <v/>
      </c>
      <c r="S21" s="77">
        <f>IF(16&gt;$AS$1,"",$AR$2-S20)</f>
        <v/>
      </c>
      <c r="T21" s="77">
        <f>IF(17&gt;$AS$1,"",$AR$2-T20)</f>
        <v/>
      </c>
      <c r="U21" s="77">
        <f>IF(18&gt;$AS$1,"",$AR$2-U20)</f>
        <v/>
      </c>
      <c r="V21" s="77">
        <f>IF(19&gt;$AS$1,"",$AR$2-V20)</f>
        <v/>
      </c>
      <c r="W21" s="77">
        <f>IF(20&gt;$AS$1,"",$AR$2-W20)</f>
        <v/>
      </c>
      <c r="X21" s="77">
        <f>IF(21&gt;$AS$1,"",$AR$2-X20)</f>
        <v/>
      </c>
      <c r="Y21" s="77">
        <f>IF(22&gt;$AS$1,"",$AR$2-Y20)</f>
        <v/>
      </c>
      <c r="Z21" s="77">
        <f>IF(23&gt;$AS$1,"",$AR$2-Z20)</f>
        <v/>
      </c>
      <c r="AA21" s="77">
        <f>IF(24&gt;$AS$1,"",$AR$2-AA20)</f>
        <v/>
      </c>
      <c r="AB21" s="77">
        <f>IF(25&gt;$AS$1,"",$AR$2-AB20)</f>
        <v/>
      </c>
      <c r="AC21" s="77">
        <f>IF(26&gt;$AS$1,"",$AR$2-AC20)</f>
        <v/>
      </c>
      <c r="AD21" s="77">
        <f>IF(27&gt;$AS$1,"",$AR$2-AD20)</f>
        <v/>
      </c>
      <c r="AE21" s="77">
        <f>IF(28&gt;$AS$1,"",$AR$2-AE20)</f>
        <v/>
      </c>
      <c r="AF21" s="77">
        <f>IF(29&gt;$AS$1,"",$AR$2-AF20)</f>
        <v/>
      </c>
      <c r="AG21" s="77">
        <f>IF(30&gt;$AS$1,"",$AR$2-AG20)</f>
        <v/>
      </c>
      <c r="AH21" s="77">
        <f>IF(31&gt;$AS$1,"",$AR$2-AH20)</f>
        <v/>
      </c>
      <c r="AI21" s="1" t="n"/>
      <c r="AJ21" s="1" t="n"/>
      <c r="AK21" s="73" t="inlineStr">
        <is>
          <t>Jours parfaits</t>
        </is>
      </c>
      <c r="AL21" s="74">
        <f>COUNTIF(D19:AH19,1)&amp;" jour(s) à 100 %"</f>
        <v/>
      </c>
      <c r="AN21" s="1" t="n"/>
      <c r="AO21" s="1" t="n"/>
      <c r="AP21" s="1" t="n"/>
      <c r="AQ21" s="1" t="n"/>
      <c r="AR21" s="1" t="n"/>
      <c r="AS21" s="1" t="n"/>
      <c r="AT21" s="1" t="n"/>
    </row>
    <row r="22" ht="8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  <c r="AA22" s="1" t="n"/>
      <c r="AB22" s="1" t="n"/>
      <c r="AC22" s="1" t="n"/>
      <c r="AD22" s="1" t="n"/>
      <c r="AE22" s="1" t="n"/>
      <c r="AF22" s="1" t="n"/>
      <c r="AG22" s="1" t="n"/>
      <c r="AH22" s="1" t="n"/>
      <c r="AI22" s="1" t="n"/>
      <c r="AJ22" s="1" t="n"/>
      <c r="AK22" s="1" t="n"/>
      <c r="AL22" s="1" t="n"/>
      <c r="AM22" s="1" t="n"/>
      <c r="AN22" s="1" t="n"/>
      <c r="AO22" s="1" t="n"/>
      <c r="AP22" s="1" t="n"/>
      <c r="AQ22" s="1" t="n"/>
      <c r="AR22" s="1" t="n"/>
      <c r="AS22" s="1" t="n"/>
      <c r="AT22" s="1" t="n"/>
    </row>
    <row r="23" ht="15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  <c r="AA23" s="1" t="n"/>
      <c r="AB23" s="1" t="n"/>
      <c r="AC23" s="1" t="n"/>
      <c r="AD23" s="1" t="n"/>
      <c r="AE23" s="1" t="n"/>
      <c r="AF23" s="1" t="n"/>
      <c r="AG23" s="1" t="n"/>
      <c r="AH23" s="1" t="n"/>
      <c r="AI23" s="1" t="n"/>
      <c r="AJ23" s="1" t="n"/>
      <c r="AK23" s="1" t="n"/>
      <c r="AL23" s="1" t="n"/>
      <c r="AM23" s="1" t="n"/>
      <c r="AN23" s="1" t="n"/>
      <c r="AO23" s="1" t="n"/>
      <c r="AP23" s="1" t="n"/>
      <c r="AQ23" s="1" t="n"/>
      <c r="AR23" s="1" t="n"/>
      <c r="AS23" s="1" t="n"/>
      <c r="AT23" s="1" t="n"/>
    </row>
    <row r="24" ht="15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/>
      <c r="AE24" s="1" t="n"/>
      <c r="AF24" s="1" t="n"/>
      <c r="AG24" s="1" t="n"/>
      <c r="AH24" s="1" t="n"/>
      <c r="AI24" s="1" t="n"/>
      <c r="AJ24" s="1" t="n"/>
      <c r="AK24" s="1" t="n"/>
      <c r="AL24" s="1" t="n"/>
      <c r="AM24" s="1" t="n"/>
      <c r="AN24" s="1" t="n"/>
      <c r="AO24" s="1" t="n"/>
      <c r="AP24" s="1" t="n"/>
      <c r="AQ24" s="1" t="n"/>
      <c r="AR24" s="1" t="n"/>
      <c r="AS24" s="1" t="n"/>
      <c r="AT24" s="1" t="n"/>
    </row>
    <row r="25" ht="15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/>
      <c r="AE25" s="1" t="n"/>
      <c r="AF25" s="1" t="n"/>
      <c r="AG25" s="1" t="n"/>
      <c r="AH25" s="1" t="n"/>
      <c r="AI25" s="1" t="n"/>
      <c r="AJ25" s="1" t="n"/>
      <c r="AK25" s="1" t="n"/>
      <c r="AL25" s="1" t="n"/>
      <c r="AM25" s="1" t="n"/>
      <c r="AN25" s="1" t="n"/>
      <c r="AO25" s="1" t="n"/>
      <c r="AP25" s="1" t="n"/>
      <c r="AQ25" s="1" t="n"/>
      <c r="AR25" s="1" t="n"/>
      <c r="AS25" s="1" t="n"/>
      <c r="AT25" s="1" t="n"/>
    </row>
    <row r="26" ht="15" customHeight="1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  <c r="AA26" s="1" t="n"/>
      <c r="AB26" s="1" t="n"/>
      <c r="AC26" s="1" t="n"/>
      <c r="AD26" s="1" t="n"/>
      <c r="AE26" s="1" t="n"/>
      <c r="AF26" s="1" t="n"/>
      <c r="AG26" s="1" t="n"/>
      <c r="AH26" s="1" t="n"/>
      <c r="AI26" s="1" t="n"/>
      <c r="AJ26" s="1" t="n"/>
      <c r="AK26" s="1" t="n"/>
      <c r="AL26" s="1" t="n"/>
      <c r="AM26" s="1" t="n"/>
      <c r="AN26" s="1" t="n"/>
      <c r="AO26" s="1" t="n"/>
      <c r="AP26" s="1" t="n"/>
      <c r="AQ26" s="1" t="n"/>
      <c r="AR26" s="1" t="n"/>
      <c r="AS26" s="1" t="n"/>
      <c r="AT26" s="1" t="n"/>
    </row>
    <row r="27" ht="15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  <c r="AA27" s="1" t="n"/>
      <c r="AB27" s="1" t="n"/>
      <c r="AC27" s="1" t="n"/>
      <c r="AD27" s="1" t="n"/>
      <c r="AE27" s="1" t="n"/>
      <c r="AF27" s="1" t="n"/>
      <c r="AG27" s="1" t="n"/>
      <c r="AH27" s="1" t="n"/>
      <c r="AI27" s="1" t="n"/>
      <c r="AJ27" s="1" t="n"/>
      <c r="AK27" s="1" t="n"/>
      <c r="AL27" s="1" t="n"/>
      <c r="AM27" s="1" t="n"/>
      <c r="AN27" s="1" t="n"/>
      <c r="AO27" s="1" t="n"/>
      <c r="AP27" s="1" t="n"/>
      <c r="AQ27" s="1" t="n"/>
      <c r="AR27" s="1" t="n"/>
      <c r="AS27" s="1" t="n"/>
      <c r="AT27" s="1" t="n"/>
    </row>
    <row r="28" ht="15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/>
      <c r="AE28" s="1" t="n"/>
      <c r="AF28" s="1" t="n"/>
      <c r="AG28" s="1" t="n"/>
      <c r="AH28" s="1" t="n"/>
      <c r="AI28" s="1" t="n"/>
      <c r="AJ28" s="1" t="n"/>
      <c r="AK28" s="1" t="n"/>
      <c r="AL28" s="1" t="n"/>
      <c r="AM28" s="1" t="n"/>
      <c r="AN28" s="1" t="n"/>
      <c r="AO28" s="1" t="n"/>
      <c r="AP28" s="1" t="n"/>
      <c r="AQ28" s="1" t="n"/>
      <c r="AR28" s="1" t="n"/>
      <c r="AS28" s="1" t="n"/>
      <c r="AT28" s="1" t="n"/>
    </row>
    <row r="29" ht="1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/>
      <c r="AE29" s="1" t="n"/>
      <c r="AF29" s="1" t="n"/>
      <c r="AG29" s="1" t="n"/>
      <c r="AH29" s="1" t="n"/>
      <c r="AI29" s="1" t="n"/>
      <c r="AJ29" s="1" t="n"/>
      <c r="AK29" s="1" t="n"/>
      <c r="AL29" s="1" t="n"/>
      <c r="AM29" s="1" t="n"/>
      <c r="AN29" s="1" t="n"/>
      <c r="AO29" s="1" t="n"/>
      <c r="AP29" s="1" t="n"/>
      <c r="AQ29" s="1" t="n"/>
      <c r="AR29" s="1" t="n"/>
      <c r="AS29" s="1" t="n"/>
      <c r="AT29" s="1" t="n"/>
    </row>
    <row r="30" ht="1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/>
      <c r="AE30" s="1" t="n"/>
      <c r="AF30" s="1" t="n"/>
      <c r="AG30" s="1" t="n"/>
      <c r="AH30" s="1" t="n"/>
      <c r="AI30" s="1" t="n"/>
      <c r="AJ30" s="1" t="n"/>
      <c r="AK30" s="1" t="n"/>
      <c r="AL30" s="1" t="n"/>
      <c r="AM30" s="1" t="n"/>
      <c r="AN30" s="1" t="n"/>
      <c r="AO30" s="1" t="n"/>
      <c r="AP30" s="1" t="n"/>
      <c r="AQ30" s="1" t="n"/>
      <c r="AR30" s="1" t="n"/>
      <c r="AS30" s="1" t="n"/>
      <c r="AT30" s="1" t="n"/>
    </row>
    <row r="31" ht="15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/>
      <c r="AE31" s="1" t="n"/>
      <c r="AF31" s="1" t="n"/>
      <c r="AG31" s="1" t="n"/>
      <c r="AH31" s="1" t="n"/>
      <c r="AI31" s="1" t="n"/>
      <c r="AJ31" s="1" t="n"/>
      <c r="AK31" s="1" t="n"/>
      <c r="AL31" s="1" t="n"/>
      <c r="AM31" s="1" t="n"/>
      <c r="AN31" s="1" t="n"/>
      <c r="AO31" s="1" t="n"/>
      <c r="AP31" s="1" t="n"/>
      <c r="AQ31" s="1" t="n"/>
      <c r="AR31" s="1" t="n"/>
      <c r="AS31" s="1" t="n"/>
      <c r="AT31" s="1" t="n"/>
    </row>
    <row r="32" ht="15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  <c r="AA32" s="1" t="n"/>
      <c r="AB32" s="1" t="n"/>
      <c r="AC32" s="1" t="n"/>
      <c r="AD32" s="1" t="n"/>
      <c r="AE32" s="1" t="n"/>
      <c r="AF32" s="1" t="n"/>
      <c r="AG32" s="1" t="n"/>
      <c r="AH32" s="1" t="n"/>
      <c r="AI32" s="1" t="n"/>
      <c r="AJ32" s="1" t="n"/>
      <c r="AK32" s="1" t="n"/>
      <c r="AL32" s="1" t="n"/>
      <c r="AM32" s="1" t="n"/>
      <c r="AN32" s="1" t="n"/>
      <c r="AO32" s="1" t="n"/>
      <c r="AP32" s="1" t="n"/>
      <c r="AQ32" s="1" t="n"/>
      <c r="AR32" s="1" t="n"/>
      <c r="AS32" s="1" t="n"/>
      <c r="AT32" s="1" t="n"/>
    </row>
    <row r="33" ht="15" customHeight="1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  <c r="AA33" s="1" t="n"/>
      <c r="AB33" s="1" t="n"/>
      <c r="AC33" s="1" t="n"/>
      <c r="AD33" s="1" t="n"/>
      <c r="AE33" s="1" t="n"/>
      <c r="AF33" s="1" t="n"/>
      <c r="AG33" s="1" t="n"/>
      <c r="AH33" s="1" t="n"/>
      <c r="AI33" s="1" t="n"/>
      <c r="AJ33" s="1" t="n"/>
      <c r="AK33" s="1" t="n"/>
      <c r="AL33" s="1" t="n"/>
      <c r="AM33" s="1" t="n"/>
      <c r="AN33" s="1" t="n"/>
      <c r="AO33" s="1" t="n"/>
      <c r="AP33" s="1" t="n"/>
      <c r="AQ33" s="1" t="n"/>
      <c r="AR33" s="1" t="n"/>
      <c r="AS33" s="1" t="n"/>
      <c r="AT33" s="1" t="n"/>
    </row>
    <row r="34" ht="15" customHeight="1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  <c r="AA34" s="1" t="n"/>
      <c r="AB34" s="1" t="n"/>
      <c r="AC34" s="1" t="n"/>
      <c r="AD34" s="1" t="n"/>
      <c r="AE34" s="1" t="n"/>
      <c r="AF34" s="1" t="n"/>
      <c r="AG34" s="1" t="n"/>
      <c r="AH34" s="1" t="n"/>
      <c r="AI34" s="1" t="n"/>
      <c r="AJ34" s="1" t="n"/>
      <c r="AK34" s="1" t="n"/>
      <c r="AL34" s="1" t="n"/>
      <c r="AM34" s="1" t="n"/>
      <c r="AN34" s="1" t="n"/>
      <c r="AO34" s="1" t="n"/>
      <c r="AP34" s="1" t="n"/>
      <c r="AQ34" s="1" t="n"/>
      <c r="AR34" s="1" t="n"/>
      <c r="AS34" s="1" t="n"/>
      <c r="AT34" s="1" t="n"/>
    </row>
    <row r="35" ht="10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  <c r="AA35" s="1" t="n"/>
      <c r="AB35" s="1" t="n"/>
      <c r="AC35" s="1" t="n"/>
      <c r="AD35" s="1" t="n"/>
      <c r="AE35" s="1" t="n"/>
      <c r="AF35" s="1" t="n"/>
      <c r="AG35" s="1" t="n"/>
      <c r="AH35" s="1" t="n"/>
      <c r="AI35" s="1" t="n"/>
      <c r="AJ35" s="1" t="n"/>
      <c r="AK35" s="1" t="n"/>
      <c r="AL35" s="1" t="n"/>
      <c r="AM35" s="1" t="n"/>
      <c r="AN35" s="1" t="n"/>
      <c r="AO35" s="1" t="n"/>
      <c r="AP35" s="1" t="n"/>
      <c r="AQ35" s="1" t="n"/>
      <c r="AR35" s="1" t="n"/>
      <c r="AS35" s="1" t="n"/>
      <c r="AT35" s="1" t="n"/>
    </row>
    <row r="36" ht="18" customHeight="1">
      <c r="A36" s="1" t="n"/>
      <c r="B36" s="1" t="n"/>
      <c r="C36" s="42" t="inlineStr">
        <is>
          <t>État mental</t>
        </is>
      </c>
      <c r="D36" s="43" t="inlineStr">
        <is>
          <t>Semaine 1</t>
        </is>
      </c>
      <c r="E36" s="44" t="n"/>
      <c r="F36" s="44" t="n"/>
      <c r="G36" s="44" t="n"/>
      <c r="H36" s="44" t="n"/>
      <c r="I36" s="44" t="n"/>
      <c r="J36" s="44" t="n"/>
      <c r="K36" s="45" t="inlineStr">
        <is>
          <t>Semaine 2</t>
        </is>
      </c>
      <c r="L36" s="46" t="n"/>
      <c r="M36" s="46" t="n"/>
      <c r="N36" s="46" t="n"/>
      <c r="O36" s="46" t="n"/>
      <c r="P36" s="46" t="n"/>
      <c r="Q36" s="46" t="n"/>
      <c r="R36" s="47" t="inlineStr">
        <is>
          <t>Semaine 3</t>
        </is>
      </c>
      <c r="S36" s="48" t="n"/>
      <c r="T36" s="48" t="n"/>
      <c r="U36" s="48" t="n"/>
      <c r="V36" s="48" t="n"/>
      <c r="W36" s="48" t="n"/>
      <c r="X36" s="48" t="n"/>
      <c r="Y36" s="49" t="inlineStr">
        <is>
          <t>Semaine 4</t>
        </is>
      </c>
      <c r="Z36" s="50" t="n"/>
      <c r="AA36" s="50" t="n"/>
      <c r="AB36" s="50" t="n"/>
      <c r="AC36" s="50" t="n"/>
      <c r="AD36" s="50" t="n"/>
      <c r="AE36" s="50" t="n"/>
      <c r="AF36" s="51" t="inlineStr">
        <is>
          <t>Semaine 5</t>
        </is>
      </c>
      <c r="AG36" s="52" t="n"/>
      <c r="AH36" s="52" t="n"/>
      <c r="AI36" s="1" t="n"/>
      <c r="AJ36" s="1" t="n"/>
      <c r="AK36" s="53" t="inlineStr">
        <is>
          <t>Analyse</t>
        </is>
      </c>
      <c r="AN36" s="1" t="n"/>
      <c r="AO36" s="1" t="n"/>
      <c r="AP36" s="1" t="n"/>
      <c r="AQ36" s="1" t="n"/>
      <c r="AR36" s="1" t="n"/>
      <c r="AS36" s="1" t="n"/>
      <c r="AT36" s="1" t="n"/>
    </row>
    <row r="37" ht="12" customHeight="1">
      <c r="A37" s="1" t="n"/>
      <c r="B37" s="1" t="n"/>
      <c r="C37" s="1" t="n"/>
      <c r="D37" s="54">
        <f>IF(1&gt;$AS$1,"",MID("DiLuMaMeJeVeSa",2*WEEKDAY($AR$1+0)-1,2))</f>
        <v/>
      </c>
      <c r="E37" s="54">
        <f>IF(2&gt;$AS$1,"",MID("DiLuMaMeJeVeSa",2*WEEKDAY($AR$1+1)-1,2))</f>
        <v/>
      </c>
      <c r="F37" s="54">
        <f>IF(3&gt;$AS$1,"",MID("DiLuMaMeJeVeSa",2*WEEKDAY($AR$1+2)-1,2))</f>
        <v/>
      </c>
      <c r="G37" s="54">
        <f>IF(4&gt;$AS$1,"",MID("DiLuMaMeJeVeSa",2*WEEKDAY($AR$1+3)-1,2))</f>
        <v/>
      </c>
      <c r="H37" s="54">
        <f>IF(5&gt;$AS$1,"",MID("DiLuMaMeJeVeSa",2*WEEKDAY($AR$1+4)-1,2))</f>
        <v/>
      </c>
      <c r="I37" s="54">
        <f>IF(6&gt;$AS$1,"",MID("DiLuMaMeJeVeSa",2*WEEKDAY($AR$1+5)-1,2))</f>
        <v/>
      </c>
      <c r="J37" s="54">
        <f>IF(7&gt;$AS$1,"",MID("DiLuMaMeJeVeSa",2*WEEKDAY($AR$1+6)-1,2))</f>
        <v/>
      </c>
      <c r="K37" s="55">
        <f>IF(8&gt;$AS$1,"",MID("DiLuMaMeJeVeSa",2*WEEKDAY($AR$1+7)-1,2))</f>
        <v/>
      </c>
      <c r="L37" s="55">
        <f>IF(9&gt;$AS$1,"",MID("DiLuMaMeJeVeSa",2*WEEKDAY($AR$1+8)-1,2))</f>
        <v/>
      </c>
      <c r="M37" s="55">
        <f>IF(10&gt;$AS$1,"",MID("DiLuMaMeJeVeSa",2*WEEKDAY($AR$1+9)-1,2))</f>
        <v/>
      </c>
      <c r="N37" s="55">
        <f>IF(11&gt;$AS$1,"",MID("DiLuMaMeJeVeSa",2*WEEKDAY($AR$1+10)-1,2))</f>
        <v/>
      </c>
      <c r="O37" s="55">
        <f>IF(12&gt;$AS$1,"",MID("DiLuMaMeJeVeSa",2*WEEKDAY($AR$1+11)-1,2))</f>
        <v/>
      </c>
      <c r="P37" s="55">
        <f>IF(13&gt;$AS$1,"",MID("DiLuMaMeJeVeSa",2*WEEKDAY($AR$1+12)-1,2))</f>
        <v/>
      </c>
      <c r="Q37" s="55">
        <f>IF(14&gt;$AS$1,"",MID("DiLuMaMeJeVeSa",2*WEEKDAY($AR$1+13)-1,2))</f>
        <v/>
      </c>
      <c r="R37" s="56">
        <f>IF(15&gt;$AS$1,"",MID("DiLuMaMeJeVeSa",2*WEEKDAY($AR$1+14)-1,2))</f>
        <v/>
      </c>
      <c r="S37" s="56">
        <f>IF(16&gt;$AS$1,"",MID("DiLuMaMeJeVeSa",2*WEEKDAY($AR$1+15)-1,2))</f>
        <v/>
      </c>
      <c r="T37" s="56">
        <f>IF(17&gt;$AS$1,"",MID("DiLuMaMeJeVeSa",2*WEEKDAY($AR$1+16)-1,2))</f>
        <v/>
      </c>
      <c r="U37" s="56">
        <f>IF(18&gt;$AS$1,"",MID("DiLuMaMeJeVeSa",2*WEEKDAY($AR$1+17)-1,2))</f>
        <v/>
      </c>
      <c r="V37" s="56">
        <f>IF(19&gt;$AS$1,"",MID("DiLuMaMeJeVeSa",2*WEEKDAY($AR$1+18)-1,2))</f>
        <v/>
      </c>
      <c r="W37" s="56">
        <f>IF(20&gt;$AS$1,"",MID("DiLuMaMeJeVeSa",2*WEEKDAY($AR$1+19)-1,2))</f>
        <v/>
      </c>
      <c r="X37" s="56">
        <f>IF(21&gt;$AS$1,"",MID("DiLuMaMeJeVeSa",2*WEEKDAY($AR$1+20)-1,2))</f>
        <v/>
      </c>
      <c r="Y37" s="57">
        <f>IF(22&gt;$AS$1,"",MID("DiLuMaMeJeVeSa",2*WEEKDAY($AR$1+21)-1,2))</f>
        <v/>
      </c>
      <c r="Z37" s="57">
        <f>IF(23&gt;$AS$1,"",MID("DiLuMaMeJeVeSa",2*WEEKDAY($AR$1+22)-1,2))</f>
        <v/>
      </c>
      <c r="AA37" s="57">
        <f>IF(24&gt;$AS$1,"",MID("DiLuMaMeJeVeSa",2*WEEKDAY($AR$1+23)-1,2))</f>
        <v/>
      </c>
      <c r="AB37" s="57">
        <f>IF(25&gt;$AS$1,"",MID("DiLuMaMeJeVeSa",2*WEEKDAY($AR$1+24)-1,2))</f>
        <v/>
      </c>
      <c r="AC37" s="57">
        <f>IF(26&gt;$AS$1,"",MID("DiLuMaMeJeVeSa",2*WEEKDAY($AR$1+25)-1,2))</f>
        <v/>
      </c>
      <c r="AD37" s="57">
        <f>IF(27&gt;$AS$1,"",MID("DiLuMaMeJeVeSa",2*WEEKDAY($AR$1+26)-1,2))</f>
        <v/>
      </c>
      <c r="AE37" s="57">
        <f>IF(28&gt;$AS$1,"",MID("DiLuMaMeJeVeSa",2*WEEKDAY($AR$1+27)-1,2))</f>
        <v/>
      </c>
      <c r="AF37" s="58">
        <f>IF(29&gt;$AS$1,"",MID("DiLuMaMeJeVeSa",2*WEEKDAY($AR$1+28)-1,2))</f>
        <v/>
      </c>
      <c r="AG37" s="58">
        <f>IF(30&gt;$AS$1,"",MID("DiLuMaMeJeVeSa",2*WEEKDAY($AR$1+29)-1,2))</f>
        <v/>
      </c>
      <c r="AH37" s="58">
        <f>IF(31&gt;$AS$1,"",MID("DiLuMaMeJeVeSa",2*WEEKDAY($AR$1+30)-1,2))</f>
        <v/>
      </c>
      <c r="AI37" s="1" t="n"/>
      <c r="AJ37" s="1" t="n"/>
      <c r="AN37" s="1" t="n"/>
      <c r="AO37" s="1" t="n"/>
      <c r="AP37" s="1" t="n"/>
      <c r="AQ37" s="1" t="n"/>
      <c r="AR37" s="1" t="n"/>
      <c r="AS37" s="1" t="n"/>
      <c r="AT37" s="1" t="n"/>
    </row>
    <row r="38" ht="14" customHeight="1">
      <c r="A38" s="1" t="n"/>
      <c r="B38" s="1" t="n"/>
      <c r="C38" s="1" t="n"/>
      <c r="D38" s="59">
        <f>IF(1&gt;$AS$1,"",1)</f>
        <v/>
      </c>
      <c r="E38" s="59">
        <f>IF(2&gt;$AS$1,"",2)</f>
        <v/>
      </c>
      <c r="F38" s="59">
        <f>IF(3&gt;$AS$1,"",3)</f>
        <v/>
      </c>
      <c r="G38" s="59">
        <f>IF(4&gt;$AS$1,"",4)</f>
        <v/>
      </c>
      <c r="H38" s="59">
        <f>IF(5&gt;$AS$1,"",5)</f>
        <v/>
      </c>
      <c r="I38" s="59">
        <f>IF(6&gt;$AS$1,"",6)</f>
        <v/>
      </c>
      <c r="J38" s="59">
        <f>IF(7&gt;$AS$1,"",7)</f>
        <v/>
      </c>
      <c r="K38" s="60">
        <f>IF(8&gt;$AS$1,"",8)</f>
        <v/>
      </c>
      <c r="L38" s="60">
        <f>IF(9&gt;$AS$1,"",9)</f>
        <v/>
      </c>
      <c r="M38" s="60">
        <f>IF(10&gt;$AS$1,"",10)</f>
        <v/>
      </c>
      <c r="N38" s="60">
        <f>IF(11&gt;$AS$1,"",11)</f>
        <v/>
      </c>
      <c r="O38" s="60">
        <f>IF(12&gt;$AS$1,"",12)</f>
        <v/>
      </c>
      <c r="P38" s="60">
        <f>IF(13&gt;$AS$1,"",13)</f>
        <v/>
      </c>
      <c r="Q38" s="60">
        <f>IF(14&gt;$AS$1,"",14)</f>
        <v/>
      </c>
      <c r="R38" s="61">
        <f>IF(15&gt;$AS$1,"",15)</f>
        <v/>
      </c>
      <c r="S38" s="61">
        <f>IF(16&gt;$AS$1,"",16)</f>
        <v/>
      </c>
      <c r="T38" s="61">
        <f>IF(17&gt;$AS$1,"",17)</f>
        <v/>
      </c>
      <c r="U38" s="61">
        <f>IF(18&gt;$AS$1,"",18)</f>
        <v/>
      </c>
      <c r="V38" s="61">
        <f>IF(19&gt;$AS$1,"",19)</f>
        <v/>
      </c>
      <c r="W38" s="61">
        <f>IF(20&gt;$AS$1,"",20)</f>
        <v/>
      </c>
      <c r="X38" s="61">
        <f>IF(21&gt;$AS$1,"",21)</f>
        <v/>
      </c>
      <c r="Y38" s="62">
        <f>IF(22&gt;$AS$1,"",22)</f>
        <v/>
      </c>
      <c r="Z38" s="62">
        <f>IF(23&gt;$AS$1,"",23)</f>
        <v/>
      </c>
      <c r="AA38" s="62">
        <f>IF(24&gt;$AS$1,"",24)</f>
        <v/>
      </c>
      <c r="AB38" s="62">
        <f>IF(25&gt;$AS$1,"",25)</f>
        <v/>
      </c>
      <c r="AC38" s="62">
        <f>IF(26&gt;$AS$1,"",26)</f>
        <v/>
      </c>
      <c r="AD38" s="62">
        <f>IF(27&gt;$AS$1,"",27)</f>
        <v/>
      </c>
      <c r="AE38" s="62">
        <f>IF(28&gt;$AS$1,"",28)</f>
        <v/>
      </c>
      <c r="AF38" s="63">
        <f>IF(29&gt;$AS$1,"",29)</f>
        <v/>
      </c>
      <c r="AG38" s="63">
        <f>IF(30&gt;$AS$1,"",30)</f>
        <v/>
      </c>
      <c r="AH38" s="63">
        <f>IF(31&gt;$AS$1,"",31)</f>
        <v/>
      </c>
      <c r="AI38" s="1" t="n"/>
      <c r="AJ38" s="1" t="n"/>
      <c r="AK38" s="78" t="inlineStr">
        <is>
          <t>Humeur</t>
        </is>
      </c>
      <c r="AL38" s="79" t="n"/>
      <c r="AM38" s="79" t="n"/>
      <c r="AN38" s="1" t="n"/>
      <c r="AO38" s="1" t="n"/>
      <c r="AP38" s="1" t="n"/>
      <c r="AQ38" s="1" t="n"/>
      <c r="AR38" s="1" t="n"/>
      <c r="AS38" s="1" t="n"/>
      <c r="AT38" s="1" t="n"/>
    </row>
    <row r="39" ht="16" customHeight="1">
      <c r="A39" s="1" t="n"/>
      <c r="B39" s="1" t="n"/>
      <c r="C39" s="71" t="inlineStr">
        <is>
          <t>Humeur (1-10)</t>
        </is>
      </c>
      <c r="D39" s="80" t="n"/>
      <c r="E39" s="80" t="n"/>
      <c r="F39" s="80" t="n"/>
      <c r="G39" s="80" t="n"/>
      <c r="H39" s="80" t="n"/>
      <c r="I39" s="80" t="n"/>
      <c r="J39" s="80" t="n"/>
      <c r="K39" s="80" t="n"/>
      <c r="L39" s="80" t="n"/>
      <c r="M39" s="80" t="n"/>
      <c r="N39" s="80" t="n"/>
      <c r="O39" s="80" t="n"/>
      <c r="P39" s="80" t="n"/>
      <c r="Q39" s="80" t="n"/>
      <c r="R39" s="80" t="n"/>
      <c r="S39" s="80" t="n"/>
      <c r="T39" s="80" t="n"/>
      <c r="U39" s="80" t="n"/>
      <c r="V39" s="80" t="n"/>
      <c r="W39" s="80" t="n"/>
      <c r="X39" s="80" t="n"/>
      <c r="Y39" s="80" t="n"/>
      <c r="Z39" s="80" t="n"/>
      <c r="AA39" s="80" t="n"/>
      <c r="AB39" s="80" t="n"/>
      <c r="AC39" s="80" t="n"/>
      <c r="AD39" s="80" t="n"/>
      <c r="AE39" s="80" t="n"/>
      <c r="AF39" s="80" t="n"/>
      <c r="AG39" s="80" t="n"/>
      <c r="AH39" s="80" t="n"/>
      <c r="AI39" s="1" t="n"/>
      <c r="AJ39" s="1" t="n"/>
      <c r="AK39" s="81" t="inlineStr">
        <is>
          <t>Semaine 1</t>
        </is>
      </c>
      <c r="AL39" s="82">
        <f>IF(AM39="","",REPT("█",ROUND(MAX(0,MIN(1,AM39))*15,0)))</f>
        <v/>
      </c>
      <c r="AM39" s="70">
        <f>IF(COUNT(D39:J39)=0,"",AVERAGE(D39:J39)/10)</f>
        <v/>
      </c>
      <c r="AN39" s="1" t="n"/>
      <c r="AO39" s="1" t="n"/>
      <c r="AP39" s="1" t="n"/>
      <c r="AQ39" s="1" t="n"/>
      <c r="AR39" s="1" t="n"/>
      <c r="AS39" s="1" t="n"/>
      <c r="AT39" s="1" t="n"/>
    </row>
    <row r="40" ht="16" customHeight="1">
      <c r="A40" s="1" t="n"/>
      <c r="B40" s="1" t="n"/>
      <c r="C40" s="71" t="inlineStr">
        <is>
          <t>Motivation (1-10)</t>
        </is>
      </c>
      <c r="D40" s="80" t="n"/>
      <c r="E40" s="80" t="n"/>
      <c r="F40" s="80" t="n"/>
      <c r="G40" s="80" t="n"/>
      <c r="H40" s="80" t="n"/>
      <c r="I40" s="80" t="n"/>
      <c r="J40" s="80" t="n"/>
      <c r="K40" s="80" t="n"/>
      <c r="L40" s="80" t="n"/>
      <c r="M40" s="80" t="n"/>
      <c r="N40" s="80" t="n"/>
      <c r="O40" s="80" t="n"/>
      <c r="P40" s="80" t="n"/>
      <c r="Q40" s="80" t="n"/>
      <c r="R40" s="80" t="n"/>
      <c r="S40" s="80" t="n"/>
      <c r="T40" s="80" t="n"/>
      <c r="U40" s="80" t="n"/>
      <c r="V40" s="80" t="n"/>
      <c r="W40" s="80" t="n"/>
      <c r="X40" s="80" t="n"/>
      <c r="Y40" s="80" t="n"/>
      <c r="Z40" s="80" t="n"/>
      <c r="AA40" s="80" t="n"/>
      <c r="AB40" s="80" t="n"/>
      <c r="AC40" s="80" t="n"/>
      <c r="AD40" s="80" t="n"/>
      <c r="AE40" s="80" t="n"/>
      <c r="AF40" s="80" t="n"/>
      <c r="AG40" s="80" t="n"/>
      <c r="AH40" s="80" t="n"/>
      <c r="AI40" s="1" t="n"/>
      <c r="AJ40" s="1" t="n"/>
      <c r="AK40" s="81" t="inlineStr">
        <is>
          <t>Semaine 2</t>
        </is>
      </c>
      <c r="AL40" s="82">
        <f>IF(AM40="","",REPT("█",ROUND(MAX(0,MIN(1,AM40))*15,0)))</f>
        <v/>
      </c>
      <c r="AM40" s="70">
        <f>IF(COUNT(K39:Q39)=0,"",AVERAGE(K39:Q39)/10)</f>
        <v/>
      </c>
      <c r="AN40" s="1" t="n"/>
      <c r="AO40" s="1" t="n"/>
      <c r="AP40" s="1" t="n"/>
      <c r="AQ40" s="1" t="n"/>
      <c r="AR40" s="1" t="n"/>
      <c r="AS40" s="1" t="n"/>
      <c r="AT40" s="1" t="n"/>
    </row>
    <row r="41" ht="16" customHeight="1">
      <c r="A41" s="1" t="n"/>
      <c r="B41" s="1" t="n"/>
      <c r="C41" s="75" t="inlineStr">
        <is>
          <t>Score mental</t>
        </is>
      </c>
      <c r="D41" s="72">
        <f>IF(COUNT(D39:D40)=0,"",AVERAGE(D39:D40)/10)</f>
        <v/>
      </c>
      <c r="E41" s="72">
        <f>IF(COUNT(E39:E40)=0,"",AVERAGE(E39:E40)/10)</f>
        <v/>
      </c>
      <c r="F41" s="72">
        <f>IF(COUNT(F39:F40)=0,"",AVERAGE(F39:F40)/10)</f>
        <v/>
      </c>
      <c r="G41" s="72">
        <f>IF(COUNT(G39:G40)=0,"",AVERAGE(G39:G40)/10)</f>
        <v/>
      </c>
      <c r="H41" s="72">
        <f>IF(COUNT(H39:H40)=0,"",AVERAGE(H39:H40)/10)</f>
        <v/>
      </c>
      <c r="I41" s="72">
        <f>IF(COUNT(I39:I40)=0,"",AVERAGE(I39:I40)/10)</f>
        <v/>
      </c>
      <c r="J41" s="72">
        <f>IF(COUNT(J39:J40)=0,"",AVERAGE(J39:J40)/10)</f>
        <v/>
      </c>
      <c r="K41" s="72">
        <f>IF(COUNT(K39:K40)=0,"",AVERAGE(K39:K40)/10)</f>
        <v/>
      </c>
      <c r="L41" s="72">
        <f>IF(COUNT(L39:L40)=0,"",AVERAGE(L39:L40)/10)</f>
        <v/>
      </c>
      <c r="M41" s="72">
        <f>IF(COUNT(M39:M40)=0,"",AVERAGE(M39:M40)/10)</f>
        <v/>
      </c>
      <c r="N41" s="72">
        <f>IF(COUNT(N39:N40)=0,"",AVERAGE(N39:N40)/10)</f>
        <v/>
      </c>
      <c r="O41" s="72">
        <f>IF(COUNT(O39:O40)=0,"",AVERAGE(O39:O40)/10)</f>
        <v/>
      </c>
      <c r="P41" s="72">
        <f>IF(COUNT(P39:P40)=0,"",AVERAGE(P39:P40)/10)</f>
        <v/>
      </c>
      <c r="Q41" s="72">
        <f>IF(COUNT(Q39:Q40)=0,"",AVERAGE(Q39:Q40)/10)</f>
        <v/>
      </c>
      <c r="R41" s="72">
        <f>IF(COUNT(R39:R40)=0,"",AVERAGE(R39:R40)/10)</f>
        <v/>
      </c>
      <c r="S41" s="72">
        <f>IF(COUNT(S39:S40)=0,"",AVERAGE(S39:S40)/10)</f>
        <v/>
      </c>
      <c r="T41" s="72">
        <f>IF(COUNT(T39:T40)=0,"",AVERAGE(T39:T40)/10)</f>
        <v/>
      </c>
      <c r="U41" s="72">
        <f>IF(COUNT(U39:U40)=0,"",AVERAGE(U39:U40)/10)</f>
        <v/>
      </c>
      <c r="V41" s="72">
        <f>IF(COUNT(V39:V40)=0,"",AVERAGE(V39:V40)/10)</f>
        <v/>
      </c>
      <c r="W41" s="72">
        <f>IF(COUNT(W39:W40)=0,"",AVERAGE(W39:W40)/10)</f>
        <v/>
      </c>
      <c r="X41" s="72">
        <f>IF(COUNT(X39:X40)=0,"",AVERAGE(X39:X40)/10)</f>
        <v/>
      </c>
      <c r="Y41" s="72">
        <f>IF(COUNT(Y39:Y40)=0,"",AVERAGE(Y39:Y40)/10)</f>
        <v/>
      </c>
      <c r="Z41" s="72">
        <f>IF(COUNT(Z39:Z40)=0,"",AVERAGE(Z39:Z40)/10)</f>
        <v/>
      </c>
      <c r="AA41" s="72">
        <f>IF(COUNT(AA39:AA40)=0,"",AVERAGE(AA39:AA40)/10)</f>
        <v/>
      </c>
      <c r="AB41" s="72">
        <f>IF(COUNT(AB39:AB40)=0,"",AVERAGE(AB39:AB40)/10)</f>
        <v/>
      </c>
      <c r="AC41" s="72">
        <f>IF(COUNT(AC39:AC40)=0,"",AVERAGE(AC39:AC40)/10)</f>
        <v/>
      </c>
      <c r="AD41" s="72">
        <f>IF(COUNT(AD39:AD40)=0,"",AVERAGE(AD39:AD40)/10)</f>
        <v/>
      </c>
      <c r="AE41" s="72">
        <f>IF(COUNT(AE39:AE40)=0,"",AVERAGE(AE39:AE40)/10)</f>
        <v/>
      </c>
      <c r="AF41" s="72">
        <f>IF(COUNT(AF39:AF40)=0,"",AVERAGE(AF39:AF40)/10)</f>
        <v/>
      </c>
      <c r="AG41" s="72">
        <f>IF(COUNT(AG39:AG40)=0,"",AVERAGE(AG39:AG40)/10)</f>
        <v/>
      </c>
      <c r="AH41" s="72">
        <f>IF(COUNT(AH39:AH40)=0,"",AVERAGE(AH39:AH40)/10)</f>
        <v/>
      </c>
      <c r="AI41" s="1" t="n"/>
      <c r="AJ41" s="1" t="n"/>
      <c r="AK41" s="81" t="inlineStr">
        <is>
          <t>Semaine 3</t>
        </is>
      </c>
      <c r="AL41" s="82">
        <f>IF(AM41="","",REPT("█",ROUND(MAX(0,MIN(1,AM41))*15,0)))</f>
        <v/>
      </c>
      <c r="AM41" s="70">
        <f>IF(COUNT(R39:X39)=0,"",AVERAGE(R39:X39)/10)</f>
        <v/>
      </c>
      <c r="AN41" s="1" t="n"/>
      <c r="AO41" s="1" t="n"/>
      <c r="AP41" s="1" t="n"/>
      <c r="AQ41" s="1" t="n"/>
      <c r="AR41" s="1" t="n"/>
      <c r="AS41" s="1" t="n"/>
      <c r="AT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81" t="inlineStr">
        <is>
          <t>Semaine 4</t>
        </is>
      </c>
      <c r="AL42" s="82">
        <f>IF(AM42="","",REPT("█",ROUND(MAX(0,MIN(1,AM42))*15,0)))</f>
        <v/>
      </c>
      <c r="AM42" s="70">
        <f>IF(COUNT(Y39:AE39)=0,"",AVERAGE(Y39:AE39)/10)</f>
        <v/>
      </c>
      <c r="AN42" s="1" t="n"/>
      <c r="AO42" s="1" t="n"/>
      <c r="AP42" s="1" t="n"/>
      <c r="AQ42" s="1" t="n"/>
      <c r="AR42" s="1" t="n"/>
      <c r="AS42" s="1" t="n"/>
      <c r="AT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81" t="inlineStr">
        <is>
          <t>Semaine 5</t>
        </is>
      </c>
      <c r="AL43" s="82">
        <f>IF(AM43="","",REPT("█",ROUND(MAX(0,MIN(1,AM43))*15,0)))</f>
        <v/>
      </c>
      <c r="AM43" s="70">
        <f>IF(COUNT(AF39:AH39)=0,"",AVERAGE(AF39:AH39)/10)</f>
        <v/>
      </c>
      <c r="AN43" s="1" t="n"/>
      <c r="AO43" s="1" t="n"/>
      <c r="AP43" s="1" t="n"/>
      <c r="AQ43" s="1" t="n"/>
      <c r="AR43" s="1" t="n"/>
      <c r="AS43" s="1" t="n"/>
      <c r="AT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83" t="inlineStr">
        <is>
          <t>Motivation</t>
        </is>
      </c>
      <c r="AL44" s="79" t="n"/>
      <c r="AM44" s="79" t="n"/>
      <c r="AN44" s="1" t="n"/>
      <c r="AO44" s="1" t="n"/>
      <c r="AP44" s="1" t="n"/>
      <c r="AQ44" s="1" t="n"/>
      <c r="AR44" s="1" t="n"/>
      <c r="AS44" s="1" t="n"/>
      <c r="AT44" s="1" t="n"/>
    </row>
    <row r="45" ht="1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81" t="inlineStr">
        <is>
          <t>Semaine 1</t>
        </is>
      </c>
      <c r="AL45" s="84">
        <f>IF(AM45="","",REPT("█",ROUND(MAX(0,MIN(1,AM45))*15,0)))</f>
        <v/>
      </c>
      <c r="AM45" s="70">
        <f>IF(COUNT(D40:J40)=0,"",AVERAGE(D40:J40)/10)</f>
        <v/>
      </c>
      <c r="AN45" s="1" t="n"/>
      <c r="AO45" s="1" t="n"/>
      <c r="AP45" s="1" t="n"/>
      <c r="AQ45" s="1" t="n"/>
      <c r="AR45" s="1" t="n"/>
      <c r="AS45" s="1" t="n"/>
      <c r="AT45" s="1" t="n"/>
    </row>
    <row r="46" ht="1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81" t="inlineStr">
        <is>
          <t>Semaine 2</t>
        </is>
      </c>
      <c r="AL46" s="84">
        <f>IF(AM46="","",REPT("█",ROUND(MAX(0,MIN(1,AM46))*15,0)))</f>
        <v/>
      </c>
      <c r="AM46" s="70">
        <f>IF(COUNT(K40:Q40)=0,"",AVERAGE(K40:Q40)/10)</f>
        <v/>
      </c>
      <c r="AN46" s="1" t="n"/>
      <c r="AO46" s="1" t="n"/>
      <c r="AP46" s="1" t="n"/>
      <c r="AQ46" s="1" t="n"/>
      <c r="AR46" s="1" t="n"/>
      <c r="AS46" s="1" t="n"/>
      <c r="AT46" s="1" t="n"/>
    </row>
    <row r="47" ht="1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81" t="inlineStr">
        <is>
          <t>Semaine 3</t>
        </is>
      </c>
      <c r="AL47" s="84">
        <f>IF(AM47="","",REPT("█",ROUND(MAX(0,MIN(1,AM47))*15,0)))</f>
        <v/>
      </c>
      <c r="AM47" s="70">
        <f>IF(COUNT(R40:X40)=0,"",AVERAGE(R40:X40)/10)</f>
        <v/>
      </c>
      <c r="AN47" s="1" t="n"/>
      <c r="AO47" s="1" t="n"/>
      <c r="AP47" s="1" t="n"/>
      <c r="AQ47" s="1" t="n"/>
      <c r="AR47" s="1" t="n"/>
      <c r="AS47" s="1" t="n"/>
      <c r="AT47" s="1" t="n"/>
    </row>
    <row r="48" ht="1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81" t="inlineStr">
        <is>
          <t>Semaine 4</t>
        </is>
      </c>
      <c r="AL48" s="84">
        <f>IF(AM48="","",REPT("█",ROUND(MAX(0,MIN(1,AM48))*15,0)))</f>
        <v/>
      </c>
      <c r="AM48" s="70">
        <f>IF(COUNT(Y40:AE40)=0,"",AVERAGE(Y40:AE40)/10)</f>
        <v/>
      </c>
      <c r="AN48" s="1" t="n"/>
      <c r="AO48" s="1" t="n"/>
      <c r="AP48" s="1" t="n"/>
      <c r="AQ48" s="1" t="n"/>
      <c r="AR48" s="1" t="n"/>
      <c r="AS48" s="1" t="n"/>
      <c r="AT48" s="1" t="n"/>
    </row>
    <row r="49" ht="1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81" t="inlineStr">
        <is>
          <t>Semaine 5</t>
        </is>
      </c>
      <c r="AL49" s="84">
        <f>IF(AM49="","",REPT("█",ROUND(MAX(0,MIN(1,AM49))*15,0)))</f>
        <v/>
      </c>
      <c r="AM49" s="70">
        <f>IF(COUNT(AF40:AH40)=0,"",AVERAGE(AF40:AH40)/10)</f>
        <v/>
      </c>
      <c r="AN49" s="1" t="n"/>
      <c r="AO49" s="1" t="n"/>
      <c r="AP49" s="1" t="n"/>
      <c r="AQ49" s="1" t="n"/>
      <c r="AR49" s="1" t="n"/>
      <c r="AS49" s="1" t="n"/>
      <c r="AT49" s="1" t="n"/>
    </row>
    <row r="50" ht="1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85" t="inlineStr">
        <is>
          <t>Score mental</t>
        </is>
      </c>
      <c r="AL50" s="79" t="n"/>
      <c r="AM50" s="79" t="n"/>
      <c r="AN50" s="1" t="n"/>
      <c r="AO50" s="1" t="n"/>
      <c r="AP50" s="1" t="n"/>
      <c r="AQ50" s="1" t="n"/>
      <c r="AR50" s="1" t="n"/>
      <c r="AS50" s="1" t="n"/>
      <c r="AT50" s="1" t="n"/>
    </row>
    <row r="51" ht="1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81" t="inlineStr">
        <is>
          <t>Semaine 1</t>
        </is>
      </c>
      <c r="AL51" s="74">
        <f>IF(AM51="","",REPT("█",ROUND(MAX(0,MIN(1,AM51))*15,0)))</f>
        <v/>
      </c>
      <c r="AM51" s="70">
        <f>IF(COUNT(D41:J41)=0,"",AVERAGE(D41:J41))</f>
        <v/>
      </c>
      <c r="AN51" s="1" t="n"/>
      <c r="AO51" s="1" t="n"/>
      <c r="AP51" s="1" t="n"/>
      <c r="AQ51" s="1" t="n"/>
      <c r="AR51" s="1" t="n"/>
      <c r="AS51" s="1" t="n"/>
      <c r="AT51" s="1" t="n"/>
    </row>
    <row r="52" ht="1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81" t="inlineStr">
        <is>
          <t>Semaine 2</t>
        </is>
      </c>
      <c r="AL52" s="74">
        <f>IF(AM52="","",REPT("█",ROUND(MAX(0,MIN(1,AM52))*15,0)))</f>
        <v/>
      </c>
      <c r="AM52" s="70">
        <f>IF(COUNT(K41:Q41)=0,"",AVERAGE(K41:Q41))</f>
        <v/>
      </c>
      <c r="AN52" s="1" t="n"/>
      <c r="AO52" s="1" t="n"/>
      <c r="AP52" s="1" t="n"/>
      <c r="AQ52" s="1" t="n"/>
      <c r="AR52" s="1" t="n"/>
      <c r="AS52" s="1" t="n"/>
      <c r="AT52" s="1" t="n"/>
    </row>
    <row r="53" ht="1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81" t="inlineStr">
        <is>
          <t>Semaine 3</t>
        </is>
      </c>
      <c r="AL53" s="74">
        <f>IF(AM53="","",REPT("█",ROUND(MAX(0,MIN(1,AM53))*15,0)))</f>
        <v/>
      </c>
      <c r="AM53" s="70">
        <f>IF(COUNT(R41:X41)=0,"",AVERAGE(R41:X41))</f>
        <v/>
      </c>
      <c r="AN53" s="1" t="n"/>
      <c r="AO53" s="1" t="n"/>
      <c r="AP53" s="1" t="n"/>
      <c r="AQ53" s="1" t="n"/>
      <c r="AR53" s="1" t="n"/>
      <c r="AS53" s="1" t="n"/>
      <c r="AT53" s="1" t="n"/>
    </row>
    <row r="54" ht="1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81" t="inlineStr">
        <is>
          <t>Semaine 4</t>
        </is>
      </c>
      <c r="AL54" s="74">
        <f>IF(AM54="","",REPT("█",ROUND(MAX(0,MIN(1,AM54))*15,0)))</f>
        <v/>
      </c>
      <c r="AM54" s="70">
        <f>IF(COUNT(Y41:AE41)=0,"",AVERAGE(Y41:AE41))</f>
        <v/>
      </c>
      <c r="AN54" s="1" t="n"/>
      <c r="AO54" s="1" t="n"/>
      <c r="AP54" s="1" t="n"/>
      <c r="AQ54" s="1" t="n"/>
      <c r="AR54" s="1" t="n"/>
      <c r="AS54" s="1" t="n"/>
      <c r="AT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81" t="inlineStr">
        <is>
          <t>Semaine 5</t>
        </is>
      </c>
      <c r="AL55" s="74">
        <f>IF(AM55="","",REPT("█",ROUND(MAX(0,MIN(1,AM55))*15,0)))</f>
        <v/>
      </c>
      <c r="AM55" s="70">
        <f>IF(COUNT(AF41:AH41)=0,"",AVERAGE(AF41:AH41))</f>
        <v/>
      </c>
      <c r="AN55" s="1" t="n"/>
      <c r="AO55" s="1" t="n"/>
      <c r="AP55" s="1" t="n"/>
      <c r="AQ55" s="1" t="n"/>
      <c r="AR55" s="1" t="n"/>
      <c r="AS55" s="1" t="n"/>
      <c r="AT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  <c r="AA58" s="1" t="n"/>
      <c r="AB58" s="1" t="n"/>
      <c r="AC58" s="1" t="n"/>
      <c r="AD58" s="1" t="n"/>
      <c r="AE58" s="1" t="n"/>
      <c r="AF58" s="1" t="n"/>
      <c r="AG58" s="1" t="n"/>
      <c r="AH58" s="1" t="n"/>
      <c r="AI58" s="1" t="n"/>
      <c r="AJ58" s="1" t="n"/>
      <c r="AK58" s="1" t="n"/>
      <c r="AL58" s="1" t="n"/>
      <c r="AM58" s="1" t="n"/>
      <c r="AN58" s="1" t="n"/>
      <c r="AO58" s="1" t="n"/>
      <c r="AP58" s="1" t="n"/>
      <c r="AQ58" s="1" t="n"/>
      <c r="AR58" s="1" t="n"/>
      <c r="AS58" s="1" t="n"/>
      <c r="AT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  <c r="AA59" s="1" t="n"/>
      <c r="AB59" s="1" t="n"/>
      <c r="AC59" s="1" t="n"/>
      <c r="AD59" s="1" t="n"/>
      <c r="AE59" s="1" t="n"/>
      <c r="AF59" s="1" t="n"/>
      <c r="AG59" s="1" t="n"/>
      <c r="AH59" s="1" t="n"/>
      <c r="AI59" s="1" t="n"/>
      <c r="AJ59" s="1" t="n"/>
      <c r="AK59" s="1" t="n"/>
      <c r="AL59" s="1" t="n"/>
      <c r="AM59" s="1" t="n"/>
      <c r="AN59" s="1" t="n"/>
      <c r="AO59" s="1" t="n"/>
      <c r="AP59" s="1" t="n"/>
      <c r="AQ59" s="1" t="n"/>
      <c r="AR59" s="1" t="n"/>
      <c r="AS59" s="1" t="n"/>
      <c r="AT59" s="1" t="n"/>
    </row>
    <row r="60">
      <c r="A60" s="1" t="n"/>
      <c r="B60" s="1" t="n"/>
      <c r="C60" s="1" t="n"/>
      <c r="D60" s="34">
        <f>IF(D19="",0,D19)</f>
        <v/>
      </c>
      <c r="E60" s="34">
        <f>IF(E19="",D60,E19)</f>
        <v/>
      </c>
      <c r="F60" s="34">
        <f>IF(F19="",E60,F19)</f>
        <v/>
      </c>
      <c r="G60" s="34">
        <f>IF(G19="",F60,G19)</f>
        <v/>
      </c>
      <c r="H60" s="34">
        <f>IF(H19="",G60,H19)</f>
        <v/>
      </c>
      <c r="I60" s="34">
        <f>IF(I19="",H60,I19)</f>
        <v/>
      </c>
      <c r="J60" s="34">
        <f>IF(J19="",I60,J19)</f>
        <v/>
      </c>
      <c r="K60" s="34">
        <f>IF(K19="",J60,K19)</f>
        <v/>
      </c>
      <c r="L60" s="34">
        <f>IF(L19="",K60,L19)</f>
        <v/>
      </c>
      <c r="M60" s="34">
        <f>IF(M19="",L60,M19)</f>
        <v/>
      </c>
      <c r="N60" s="34">
        <f>IF(N19="",M60,N19)</f>
        <v/>
      </c>
      <c r="O60" s="34">
        <f>IF(O19="",N60,O19)</f>
        <v/>
      </c>
      <c r="P60" s="34">
        <f>IF(P19="",O60,P19)</f>
        <v/>
      </c>
      <c r="Q60" s="34">
        <f>IF(Q19="",P60,Q19)</f>
        <v/>
      </c>
      <c r="R60" s="34">
        <f>IF(R19="",Q60,R19)</f>
        <v/>
      </c>
      <c r="S60" s="34">
        <f>IF(S19="",R60,S19)</f>
        <v/>
      </c>
      <c r="T60" s="34">
        <f>IF(T19="",S60,T19)</f>
        <v/>
      </c>
      <c r="U60" s="34">
        <f>IF(U19="",T60,U19)</f>
        <v/>
      </c>
      <c r="V60" s="34">
        <f>IF(V19="",U60,V19)</f>
        <v/>
      </c>
      <c r="W60" s="34">
        <f>IF(W19="",V60,W19)</f>
        <v/>
      </c>
      <c r="X60" s="34">
        <f>IF(X19="",W60,X19)</f>
        <v/>
      </c>
      <c r="Y60" s="34">
        <f>IF(Y19="",X60,Y19)</f>
        <v/>
      </c>
      <c r="Z60" s="34">
        <f>IF(Z19="",Y60,Z19)</f>
        <v/>
      </c>
      <c r="AA60" s="34">
        <f>IF(AA19="",Z60,AA19)</f>
        <v/>
      </c>
      <c r="AB60" s="34">
        <f>IF(AB19="",AA60,AB19)</f>
        <v/>
      </c>
      <c r="AC60" s="34">
        <f>IF(AC19="",AB60,AC19)</f>
        <v/>
      </c>
      <c r="AD60" s="34">
        <f>IF(AD19="",AC60,AD19)</f>
        <v/>
      </c>
      <c r="AE60" s="34">
        <f>IF(AE19="",AD60,AE19)</f>
        <v/>
      </c>
      <c r="AF60" s="34">
        <f>IF(AF19="",AE60,AF19)</f>
        <v/>
      </c>
      <c r="AG60" s="34">
        <f>IF(AG19="",AF60,AG19)</f>
        <v/>
      </c>
      <c r="AH60" s="34">
        <f>IF(AH19="",AG60,AH19)</f>
        <v/>
      </c>
      <c r="AI60" s="1" t="n"/>
      <c r="AJ60" s="1" t="n"/>
      <c r="AK60" s="1" t="n"/>
      <c r="AL60" s="1" t="n"/>
      <c r="AM60" s="1" t="n"/>
      <c r="AN60" s="1" t="n"/>
      <c r="AO60" s="1" t="n"/>
      <c r="AP60" s="1" t="n"/>
      <c r="AQ60" s="1" t="n"/>
      <c r="AR60" s="1" t="n"/>
      <c r="AS60" s="1" t="n"/>
      <c r="AT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  <c r="AA61" s="1" t="n"/>
      <c r="AB61" s="1" t="n"/>
      <c r="AC61" s="1" t="n"/>
      <c r="AD61" s="1" t="n"/>
      <c r="AE61" s="1" t="n"/>
      <c r="AF61" s="1" t="n"/>
      <c r="AG61" s="1" t="n"/>
      <c r="AH61" s="1" t="n"/>
      <c r="AI61" s="1" t="n"/>
      <c r="AJ61" s="1" t="n"/>
      <c r="AK61" s="1" t="n"/>
      <c r="AL61" s="1" t="n"/>
      <c r="AM61" s="1" t="n"/>
      <c r="AN61" s="1" t="n"/>
      <c r="AO61" s="1" t="n"/>
      <c r="AP61" s="1" t="n"/>
      <c r="AQ61" s="1" t="n"/>
      <c r="AR61" s="1" t="n"/>
      <c r="AS61" s="1" t="n"/>
      <c r="AT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  <c r="AA62" s="1" t="n"/>
      <c r="AB62" s="1" t="n"/>
      <c r="AC62" s="1" t="n"/>
      <c r="AD62" s="1" t="n"/>
      <c r="AE62" s="1" t="n"/>
      <c r="AF62" s="1" t="n"/>
      <c r="AG62" s="1" t="n"/>
      <c r="AH62" s="1" t="n"/>
      <c r="AI62" s="1" t="n"/>
      <c r="AJ62" s="1" t="n"/>
      <c r="AK62" s="1" t="n"/>
      <c r="AL62" s="1" t="n"/>
      <c r="AM62" s="1" t="n"/>
      <c r="AN62" s="1" t="n"/>
      <c r="AO62" s="1" t="n"/>
      <c r="AP62" s="1" t="n"/>
      <c r="AQ62" s="1" t="n"/>
      <c r="AR62" s="1" t="n"/>
      <c r="AS62" s="1" t="n"/>
      <c r="AT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  <c r="AA63" s="1" t="n"/>
      <c r="AB63" s="1" t="n"/>
      <c r="AC63" s="1" t="n"/>
      <c r="AD63" s="1" t="n"/>
      <c r="AE63" s="1" t="n"/>
      <c r="AF63" s="1" t="n"/>
      <c r="AG63" s="1" t="n"/>
      <c r="AH63" s="1" t="n"/>
      <c r="AI63" s="1" t="n"/>
      <c r="AJ63" s="1" t="n"/>
      <c r="AK63" s="1" t="n"/>
      <c r="AL63" s="1" t="n"/>
      <c r="AM63" s="1" t="n"/>
      <c r="AN63" s="1" t="n"/>
      <c r="AO63" s="1" t="n"/>
      <c r="AP63" s="1" t="n"/>
      <c r="AQ63" s="1" t="n"/>
      <c r="AR63" s="1" t="n"/>
      <c r="AS63" s="1" t="n"/>
      <c r="AT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  <c r="AA64" s="1" t="n"/>
      <c r="AB64" s="1" t="n"/>
      <c r="AC64" s="1" t="n"/>
      <c r="AD64" s="1" t="n"/>
      <c r="AE64" s="1" t="n"/>
      <c r="AF64" s="1" t="n"/>
      <c r="AG64" s="1" t="n"/>
      <c r="AH64" s="1" t="n"/>
      <c r="AI64" s="1" t="n"/>
      <c r="AJ64" s="1" t="n"/>
      <c r="AK64" s="1" t="n"/>
      <c r="AL64" s="1" t="n"/>
      <c r="AM64" s="1" t="n"/>
      <c r="AN64" s="1" t="n"/>
      <c r="AO64" s="1" t="n"/>
      <c r="AP64" s="1" t="n"/>
      <c r="AQ64" s="1" t="n"/>
      <c r="AR64" s="1" t="n"/>
      <c r="AS64" s="1" t="n"/>
      <c r="AT64" s="1" t="n"/>
    </row>
  </sheetData>
  <mergeCells count="23">
    <mergeCell ref="Y36:AE36"/>
    <mergeCell ref="AF6:AH6"/>
    <mergeCell ref="AK36:AM37"/>
    <mergeCell ref="K3:P4"/>
    <mergeCell ref="K2:P2"/>
    <mergeCell ref="Q3:AB4"/>
    <mergeCell ref="K6:Q6"/>
    <mergeCell ref="AC3:AH4"/>
    <mergeCell ref="F2:J2"/>
    <mergeCell ref="Q2:AB2"/>
    <mergeCell ref="AC2:AH2"/>
    <mergeCell ref="D36:J36"/>
    <mergeCell ref="K36:Q36"/>
    <mergeCell ref="AL21:AM21"/>
    <mergeCell ref="D6:J6"/>
    <mergeCell ref="AF36:AH36"/>
    <mergeCell ref="R6:X6"/>
    <mergeCell ref="R36:X36"/>
    <mergeCell ref="F3:J4"/>
    <mergeCell ref="AL20:AM20"/>
    <mergeCell ref="AK6:AM7"/>
    <mergeCell ref="AL19:AM19"/>
    <mergeCell ref="Y6:AE6"/>
  </mergeCells>
  <conditionalFormatting sqref="D6:AH8">
    <cfRule type="expression" priority="1" dxfId="0">
      <formula>COLUMN(D6)-3&gt;$AS$1</formula>
    </cfRule>
  </conditionalFormatting>
  <conditionalFormatting sqref="D9:AH18">
    <cfRule type="expression" priority="2" dxfId="1">
      <formula>OR(COLUMN(D9)-3&gt;$AS$1,$C9="")</formula>
    </cfRule>
  </conditionalFormatting>
  <conditionalFormatting sqref="D9:J18">
    <cfRule type="expression" priority="3" dxfId="2">
      <formula>AND(D9&lt;&gt;"",D9&lt;&gt;FALSE)</formula>
    </cfRule>
  </conditionalFormatting>
  <conditionalFormatting sqref="K9:Q18">
    <cfRule type="expression" priority="4" dxfId="3">
      <formula>AND(K9&lt;&gt;"",K9&lt;&gt;FALSE)</formula>
    </cfRule>
  </conditionalFormatting>
  <conditionalFormatting sqref="R9:X18">
    <cfRule type="expression" priority="5" dxfId="4">
      <formula>AND(R9&lt;&gt;"",R9&lt;&gt;FALSE)</formula>
    </cfRule>
  </conditionalFormatting>
  <conditionalFormatting sqref="Y9:AE18">
    <cfRule type="expression" priority="6" dxfId="5">
      <formula>AND(Y9&lt;&gt;"",Y9&lt;&gt;FALSE)</formula>
    </cfRule>
  </conditionalFormatting>
  <conditionalFormatting sqref="AF9:AH18">
    <cfRule type="expression" priority="7" dxfId="6">
      <formula>AND(AF9&lt;&gt;"",AF9&lt;&gt;FALSE)</formula>
    </cfRule>
  </conditionalFormatting>
  <conditionalFormatting sqref="D8:AH8">
    <cfRule type="expression" priority="8" dxfId="10">
      <formula>AND(COLUMN(D8)-3&lt;=$AS$1,$AR$1+COLUMN(D8)-4=TODAY())</formula>
    </cfRule>
  </conditionalFormatting>
  <conditionalFormatting sqref="D19:AH19">
    <cfRule type="expression" priority="9" dxfId="7">
      <formula>AND(ISNUMBER(D19),D19&gt;=0.7)</formula>
    </cfRule>
    <cfRule type="expression" priority="10" dxfId="8">
      <formula>AND(ISNUMBER(D19),D19&gt;=0.4,D19&lt;0.7)</formula>
    </cfRule>
    <cfRule type="expression" priority="11" dxfId="9">
      <formula>AND(ISNUMBER(D19),D19&lt;0.4)</formula>
    </cfRule>
  </conditionalFormatting>
  <conditionalFormatting sqref="D36:AH38">
    <cfRule type="expression" priority="12" dxfId="0">
      <formula>COLUMN(D36)-3&gt;$AS$1</formula>
    </cfRule>
  </conditionalFormatting>
  <conditionalFormatting sqref="D39:AH40">
    <cfRule type="expression" priority="13" dxfId="0">
      <formula>COLUMN(D39)-3&gt;$AS$1</formula>
    </cfRule>
  </conditionalFormatting>
  <conditionalFormatting sqref="D41:AH41">
    <cfRule type="expression" priority="14" dxfId="7">
      <formula>AND(ISNUMBER(D41),D41&gt;=0.7)</formula>
    </cfRule>
    <cfRule type="expression" priority="15" dxfId="8">
      <formula>AND(ISNUMBER(D41),D41&gt;=0.4,D41&lt;0.7)</formula>
    </cfRule>
    <cfRule type="expression" priority="16" dxfId="9">
      <formula>AND(ISNUMBER(D41),D41&lt;0.4)</formula>
    </cfRule>
  </conditionalFormatting>
  <conditionalFormatting sqref="AL9:AM18">
    <cfRule type="expression" priority="17" dxfId="7">
      <formula>AND(ISNUMBER($AM9),$AM9&gt;=0.7)</formula>
    </cfRule>
    <cfRule type="expression" priority="18" dxfId="8">
      <formula>AND(ISNUMBER($AM9),$AM9&gt;=0.4,$AM9&lt;0.7)</formula>
    </cfRule>
    <cfRule type="expression" priority="19" dxfId="9">
      <formula>AND(ISNUMBER($AM9),$AM9&lt;0.4)</formula>
    </cfRule>
  </conditionalFormatting>
  <conditionalFormatting sqref="AL51:AM55">
    <cfRule type="expression" priority="20" dxfId="7">
      <formula>AND(ISNUMBER($AM51),$AM51&gt;=0.7)</formula>
    </cfRule>
    <cfRule type="expression" priority="21" dxfId="8">
      <formula>AND(ISNUMBER($AM51),$AM51&gt;=0.4,$AM51&lt;0.7)</formula>
    </cfRule>
    <cfRule type="expression" priority="22" dxfId="9">
      <formula>AND(ISNUMBER($AM51),$AM51&lt;0.4)</formula>
    </cfRule>
  </conditionalFormatting>
  <dataValidations count="1">
    <dataValidation sqref="D39:AH40" showDropDown="0" showInputMessage="0" showErrorMessage="1" allowBlank="1" error="Une note de 1 à 10." type="whole" operator="between">
      <formula1>1</formula1>
      <formula2>10</formula2>
    </dataValidation>
  </dataValidations>
  <hyperlinks>
    <hyperlink ref="B3" location="'Avril'!A1" display="◄"/>
    <hyperlink ref="D3" location="'Juin'!A1" display="►"/>
  </hyperlink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tabColor rgb="006C4CF1"/>
    <outlinePr summaryBelow="1" summaryRight="1"/>
    <pageSetUpPr fitToPage="1"/>
  </sheetPr>
  <dimension ref="A1:AT64"/>
  <sheetViews>
    <sheetView showGridLines="0" tabSelected="0" zoomScale="90" workbookViewId="0">
      <pane xSplit="3" topLeftCell="D1" activePane="topRight" state="frozen"/>
      <selection pane="topRight" activeCell="A1" sqref="A1"/>
    </sheetView>
  </sheetViews>
  <sheetFormatPr baseColWidth="8" defaultRowHeight="15"/>
  <cols>
    <col width="2" customWidth="1" min="1" max="1"/>
    <col width="3" customWidth="1" min="2" max="2"/>
    <col width="26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4.5" customWidth="1" min="34" max="34"/>
    <col width="2" customWidth="1" min="35" max="35"/>
    <col width="2" customWidth="1" min="36" max="36"/>
    <col width="26" customWidth="1" min="37" max="37"/>
    <col width="18" customWidth="1" min="38" max="38"/>
    <col width="10" customWidth="1" min="39" max="39"/>
    <col width="2" customWidth="1" min="40" max="40"/>
    <col width="6" customWidth="1" min="44" max="44"/>
    <col width="6" customWidth="1" min="45" max="45"/>
    <col width="6" customWidth="1" min="46" max="46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33">
        <f>DATE('Démarrer'!$C$6,6,1)</f>
        <v/>
      </c>
      <c r="AS1" s="34">
        <f>DAY(EOMONTH(AR1,0))</f>
        <v/>
      </c>
      <c r="AT1" s="34">
        <f>MAX(0,MIN(AS1,TODAY()-AR1+1))</f>
        <v/>
      </c>
    </row>
    <row r="2" ht="22" customHeight="1">
      <c r="A2" s="1" t="n"/>
      <c r="B2" s="1" t="n"/>
      <c r="C2" s="6">
        <f>'Démarrer'!$C$6</f>
        <v/>
      </c>
      <c r="D2" s="1" t="n"/>
      <c r="E2" s="1" t="n"/>
      <c r="F2" s="35" t="inlineStr">
        <is>
          <t>Habitudes</t>
        </is>
      </c>
      <c r="K2" s="35" t="inlineStr">
        <is>
          <t>Cases cochées</t>
        </is>
      </c>
      <c r="Q2" s="35" t="inlineStr">
        <is>
          <t>Progression</t>
        </is>
      </c>
      <c r="AC2" s="35" t="inlineStr">
        <is>
          <t>Progression en %</t>
        </is>
      </c>
      <c r="AI2" s="1" t="n"/>
      <c r="AJ2" s="1" t="n"/>
      <c r="AK2" s="1" t="n"/>
      <c r="AL2" s="1" t="n"/>
      <c r="AM2" s="1" t="n"/>
      <c r="AN2" s="1" t="n"/>
      <c r="AO2" s="1" t="n"/>
      <c r="AP2" s="1" t="n"/>
      <c r="AQ2" s="1" t="n"/>
      <c r="AR2" s="34">
        <f>COUNTA('Démarrer'!$C$9:$C$18)</f>
        <v/>
      </c>
      <c r="AS2" s="1" t="n"/>
      <c r="AT2" s="1" t="n"/>
    </row>
    <row r="3" ht="34" customHeight="1">
      <c r="A3" s="1" t="n"/>
      <c r="B3" s="36" t="inlineStr">
        <is>
          <t>◄</t>
        </is>
      </c>
      <c r="C3" s="37" t="inlineStr">
        <is>
          <t>Juin</t>
        </is>
      </c>
      <c r="D3" s="36" t="inlineStr">
        <is>
          <t>►</t>
        </is>
      </c>
      <c r="E3" s="1" t="n"/>
      <c r="F3" s="38">
        <f>$AR$2</f>
        <v/>
      </c>
      <c r="K3" s="38">
        <f>SUM(AS9:AS18)</f>
        <v/>
      </c>
      <c r="Q3" s="39">
        <f>REPT("█",ROUND(MAX(0,MIN(1,AC3))*28,0))&amp;REPT("░",28-ROUND(MAX(0,MIN(1,AC3))*28,0))</f>
        <v/>
      </c>
      <c r="AC3" s="40">
        <f>IF(OR($AT$1=0,$AR$2=0),0,MIN(1,K3/($AR$2*$AT$1)))</f>
        <v/>
      </c>
      <c r="AI3" s="1" t="n"/>
      <c r="AJ3" s="1" t="n"/>
      <c r="AK3" s="1" t="n"/>
      <c r="AL3" s="1" t="n"/>
      <c r="AM3" s="1" t="n"/>
      <c r="AN3" s="1" t="n"/>
      <c r="AO3" s="1" t="n"/>
      <c r="AP3" s="1" t="n"/>
      <c r="AQ3" s="1" t="n"/>
      <c r="AR3" s="1" t="n"/>
      <c r="AS3" s="34">
        <f>IF(COUNT(D39:AH39)=0,"",AVERAGE(D39:AH39))</f>
        <v/>
      </c>
      <c r="AT3" s="34">
        <f>IF(COUNT(D40:AH40)=0,"",AVERAGE(D40:AH40))</f>
        <v/>
      </c>
    </row>
    <row r="4" ht="22" customHeight="1">
      <c r="A4" s="1" t="n"/>
      <c r="B4" s="1" t="n"/>
      <c r="C4" s="117" t="inlineStr">
        <is>
          <t>- Suivi d'habitudes -</t>
        </is>
      </c>
      <c r="D4" s="1" t="n"/>
      <c r="E4" s="1" t="n"/>
      <c r="AI4" s="1" t="n"/>
      <c r="AJ4" s="1" t="n"/>
      <c r="AK4" s="1" t="n"/>
      <c r="AL4" s="1" t="n"/>
      <c r="AM4" s="1" t="n"/>
      <c r="AN4" s="1" t="n"/>
      <c r="AO4" s="1" t="n"/>
      <c r="AP4" s="1" t="n"/>
      <c r="AQ4" s="1" t="n"/>
      <c r="AR4" s="1" t="n"/>
      <c r="AS4" s="1" t="n"/>
      <c r="AT4" s="1" t="n"/>
    </row>
    <row r="5" ht="10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" t="n"/>
      <c r="AB5" s="1" t="n"/>
      <c r="AC5" s="1" t="n"/>
      <c r="AD5" s="1" t="n"/>
      <c r="AE5" s="1" t="n"/>
      <c r="AF5" s="1" t="n"/>
      <c r="AG5" s="1" t="n"/>
      <c r="AH5" s="1" t="n"/>
      <c r="AI5" s="1" t="n"/>
      <c r="AJ5" s="1" t="n"/>
      <c r="AK5" s="1" t="n"/>
      <c r="AL5" s="1" t="n"/>
      <c r="AM5" s="1" t="n"/>
      <c r="AN5" s="1" t="n"/>
      <c r="AO5" s="1" t="n"/>
      <c r="AP5" s="1" t="n"/>
      <c r="AQ5" s="1" t="n"/>
      <c r="AR5" s="1" t="n"/>
      <c r="AS5" s="1" t="n"/>
      <c r="AT5" s="1" t="n"/>
    </row>
    <row r="6" ht="18" customHeight="1">
      <c r="A6" s="1" t="n"/>
      <c r="B6" s="1" t="n"/>
      <c r="C6" s="42" t="inlineStr">
        <is>
          <t>Mes habitudes</t>
        </is>
      </c>
      <c r="D6" s="43" t="inlineStr">
        <is>
          <t>Semaine 1</t>
        </is>
      </c>
      <c r="E6" s="44" t="n"/>
      <c r="F6" s="44" t="n"/>
      <c r="G6" s="44" t="n"/>
      <c r="H6" s="44" t="n"/>
      <c r="I6" s="44" t="n"/>
      <c r="J6" s="44" t="n"/>
      <c r="K6" s="45" t="inlineStr">
        <is>
          <t>Semaine 2</t>
        </is>
      </c>
      <c r="L6" s="46" t="n"/>
      <c r="M6" s="46" t="n"/>
      <c r="N6" s="46" t="n"/>
      <c r="O6" s="46" t="n"/>
      <c r="P6" s="46" t="n"/>
      <c r="Q6" s="46" t="n"/>
      <c r="R6" s="47" t="inlineStr">
        <is>
          <t>Semaine 3</t>
        </is>
      </c>
      <c r="S6" s="48" t="n"/>
      <c r="T6" s="48" t="n"/>
      <c r="U6" s="48" t="n"/>
      <c r="V6" s="48" t="n"/>
      <c r="W6" s="48" t="n"/>
      <c r="X6" s="48" t="n"/>
      <c r="Y6" s="49" t="inlineStr">
        <is>
          <t>Semaine 4</t>
        </is>
      </c>
      <c r="Z6" s="50" t="n"/>
      <c r="AA6" s="50" t="n"/>
      <c r="AB6" s="50" t="n"/>
      <c r="AC6" s="50" t="n"/>
      <c r="AD6" s="50" t="n"/>
      <c r="AE6" s="50" t="n"/>
      <c r="AF6" s="51" t="inlineStr">
        <is>
          <t>Semaine 5</t>
        </is>
      </c>
      <c r="AG6" s="52" t="n"/>
      <c r="AH6" s="52" t="n"/>
      <c r="AI6" s="1" t="n"/>
      <c r="AJ6" s="1" t="n"/>
      <c r="AK6" s="53" t="inlineStr">
        <is>
          <t>Analyse</t>
        </is>
      </c>
      <c r="AN6" s="1" t="n"/>
      <c r="AO6" s="1" t="n"/>
      <c r="AP6" s="1" t="n"/>
      <c r="AQ6" s="1" t="n"/>
      <c r="AR6" s="1" t="n"/>
      <c r="AS6" s="1" t="n"/>
      <c r="AT6" s="1" t="n"/>
    </row>
    <row r="7" ht="12" customHeight="1">
      <c r="A7" s="1" t="n"/>
      <c r="B7" s="1" t="n"/>
      <c r="C7" s="1" t="n"/>
      <c r="D7" s="54">
        <f>IF(1&gt;$AS$1,"",MID("DiLuMaMeJeVeSa",2*WEEKDAY($AR$1+0)-1,2))</f>
        <v/>
      </c>
      <c r="E7" s="54">
        <f>IF(2&gt;$AS$1,"",MID("DiLuMaMeJeVeSa",2*WEEKDAY($AR$1+1)-1,2))</f>
        <v/>
      </c>
      <c r="F7" s="54">
        <f>IF(3&gt;$AS$1,"",MID("DiLuMaMeJeVeSa",2*WEEKDAY($AR$1+2)-1,2))</f>
        <v/>
      </c>
      <c r="G7" s="54">
        <f>IF(4&gt;$AS$1,"",MID("DiLuMaMeJeVeSa",2*WEEKDAY($AR$1+3)-1,2))</f>
        <v/>
      </c>
      <c r="H7" s="54">
        <f>IF(5&gt;$AS$1,"",MID("DiLuMaMeJeVeSa",2*WEEKDAY($AR$1+4)-1,2))</f>
        <v/>
      </c>
      <c r="I7" s="54">
        <f>IF(6&gt;$AS$1,"",MID("DiLuMaMeJeVeSa",2*WEEKDAY($AR$1+5)-1,2))</f>
        <v/>
      </c>
      <c r="J7" s="54">
        <f>IF(7&gt;$AS$1,"",MID("DiLuMaMeJeVeSa",2*WEEKDAY($AR$1+6)-1,2))</f>
        <v/>
      </c>
      <c r="K7" s="55">
        <f>IF(8&gt;$AS$1,"",MID("DiLuMaMeJeVeSa",2*WEEKDAY($AR$1+7)-1,2))</f>
        <v/>
      </c>
      <c r="L7" s="55">
        <f>IF(9&gt;$AS$1,"",MID("DiLuMaMeJeVeSa",2*WEEKDAY($AR$1+8)-1,2))</f>
        <v/>
      </c>
      <c r="M7" s="55">
        <f>IF(10&gt;$AS$1,"",MID("DiLuMaMeJeVeSa",2*WEEKDAY($AR$1+9)-1,2))</f>
        <v/>
      </c>
      <c r="N7" s="55">
        <f>IF(11&gt;$AS$1,"",MID("DiLuMaMeJeVeSa",2*WEEKDAY($AR$1+10)-1,2))</f>
        <v/>
      </c>
      <c r="O7" s="55">
        <f>IF(12&gt;$AS$1,"",MID("DiLuMaMeJeVeSa",2*WEEKDAY($AR$1+11)-1,2))</f>
        <v/>
      </c>
      <c r="P7" s="55">
        <f>IF(13&gt;$AS$1,"",MID("DiLuMaMeJeVeSa",2*WEEKDAY($AR$1+12)-1,2))</f>
        <v/>
      </c>
      <c r="Q7" s="55">
        <f>IF(14&gt;$AS$1,"",MID("DiLuMaMeJeVeSa",2*WEEKDAY($AR$1+13)-1,2))</f>
        <v/>
      </c>
      <c r="R7" s="56">
        <f>IF(15&gt;$AS$1,"",MID("DiLuMaMeJeVeSa",2*WEEKDAY($AR$1+14)-1,2))</f>
        <v/>
      </c>
      <c r="S7" s="56">
        <f>IF(16&gt;$AS$1,"",MID("DiLuMaMeJeVeSa",2*WEEKDAY($AR$1+15)-1,2))</f>
        <v/>
      </c>
      <c r="T7" s="56">
        <f>IF(17&gt;$AS$1,"",MID("DiLuMaMeJeVeSa",2*WEEKDAY($AR$1+16)-1,2))</f>
        <v/>
      </c>
      <c r="U7" s="56">
        <f>IF(18&gt;$AS$1,"",MID("DiLuMaMeJeVeSa",2*WEEKDAY($AR$1+17)-1,2))</f>
        <v/>
      </c>
      <c r="V7" s="56">
        <f>IF(19&gt;$AS$1,"",MID("DiLuMaMeJeVeSa",2*WEEKDAY($AR$1+18)-1,2))</f>
        <v/>
      </c>
      <c r="W7" s="56">
        <f>IF(20&gt;$AS$1,"",MID("DiLuMaMeJeVeSa",2*WEEKDAY($AR$1+19)-1,2))</f>
        <v/>
      </c>
      <c r="X7" s="56">
        <f>IF(21&gt;$AS$1,"",MID("DiLuMaMeJeVeSa",2*WEEKDAY($AR$1+20)-1,2))</f>
        <v/>
      </c>
      <c r="Y7" s="57">
        <f>IF(22&gt;$AS$1,"",MID("DiLuMaMeJeVeSa",2*WEEKDAY($AR$1+21)-1,2))</f>
        <v/>
      </c>
      <c r="Z7" s="57">
        <f>IF(23&gt;$AS$1,"",MID("DiLuMaMeJeVeSa",2*WEEKDAY($AR$1+22)-1,2))</f>
        <v/>
      </c>
      <c r="AA7" s="57">
        <f>IF(24&gt;$AS$1,"",MID("DiLuMaMeJeVeSa",2*WEEKDAY($AR$1+23)-1,2))</f>
        <v/>
      </c>
      <c r="AB7" s="57">
        <f>IF(25&gt;$AS$1,"",MID("DiLuMaMeJeVeSa",2*WEEKDAY($AR$1+24)-1,2))</f>
        <v/>
      </c>
      <c r="AC7" s="57">
        <f>IF(26&gt;$AS$1,"",MID("DiLuMaMeJeVeSa",2*WEEKDAY($AR$1+25)-1,2))</f>
        <v/>
      </c>
      <c r="AD7" s="57">
        <f>IF(27&gt;$AS$1,"",MID("DiLuMaMeJeVeSa",2*WEEKDAY($AR$1+26)-1,2))</f>
        <v/>
      </c>
      <c r="AE7" s="57">
        <f>IF(28&gt;$AS$1,"",MID("DiLuMaMeJeVeSa",2*WEEKDAY($AR$1+27)-1,2))</f>
        <v/>
      </c>
      <c r="AF7" s="58">
        <f>IF(29&gt;$AS$1,"",MID("DiLuMaMeJeVeSa",2*WEEKDAY($AR$1+28)-1,2))</f>
        <v/>
      </c>
      <c r="AG7" s="58">
        <f>IF(30&gt;$AS$1,"",MID("DiLuMaMeJeVeSa",2*WEEKDAY($AR$1+29)-1,2))</f>
        <v/>
      </c>
      <c r="AH7" s="58">
        <f>IF(31&gt;$AS$1,"",MID("DiLuMaMeJeVeSa",2*WEEKDAY($AR$1+30)-1,2))</f>
        <v/>
      </c>
      <c r="AI7" s="1" t="n"/>
      <c r="AJ7" s="1" t="n"/>
      <c r="AN7" s="1" t="n"/>
      <c r="AO7" s="1" t="n"/>
      <c r="AP7" s="1" t="n"/>
      <c r="AQ7" s="1" t="n"/>
      <c r="AR7" s="1" t="n"/>
      <c r="AS7" s="1" t="n"/>
      <c r="AT7" s="1" t="n"/>
    </row>
    <row r="8" ht="14" customHeight="1">
      <c r="A8" s="1" t="n"/>
      <c r="B8" s="1" t="n"/>
      <c r="C8" s="1" t="n"/>
      <c r="D8" s="59">
        <f>IF(1&gt;$AS$1,"",1)</f>
        <v/>
      </c>
      <c r="E8" s="59">
        <f>IF(2&gt;$AS$1,"",2)</f>
        <v/>
      </c>
      <c r="F8" s="59">
        <f>IF(3&gt;$AS$1,"",3)</f>
        <v/>
      </c>
      <c r="G8" s="59">
        <f>IF(4&gt;$AS$1,"",4)</f>
        <v/>
      </c>
      <c r="H8" s="59">
        <f>IF(5&gt;$AS$1,"",5)</f>
        <v/>
      </c>
      <c r="I8" s="59">
        <f>IF(6&gt;$AS$1,"",6)</f>
        <v/>
      </c>
      <c r="J8" s="59">
        <f>IF(7&gt;$AS$1,"",7)</f>
        <v/>
      </c>
      <c r="K8" s="60">
        <f>IF(8&gt;$AS$1,"",8)</f>
        <v/>
      </c>
      <c r="L8" s="60">
        <f>IF(9&gt;$AS$1,"",9)</f>
        <v/>
      </c>
      <c r="M8" s="60">
        <f>IF(10&gt;$AS$1,"",10)</f>
        <v/>
      </c>
      <c r="N8" s="60">
        <f>IF(11&gt;$AS$1,"",11)</f>
        <v/>
      </c>
      <c r="O8" s="60">
        <f>IF(12&gt;$AS$1,"",12)</f>
        <v/>
      </c>
      <c r="P8" s="60">
        <f>IF(13&gt;$AS$1,"",13)</f>
        <v/>
      </c>
      <c r="Q8" s="60">
        <f>IF(14&gt;$AS$1,"",14)</f>
        <v/>
      </c>
      <c r="R8" s="61">
        <f>IF(15&gt;$AS$1,"",15)</f>
        <v/>
      </c>
      <c r="S8" s="61">
        <f>IF(16&gt;$AS$1,"",16)</f>
        <v/>
      </c>
      <c r="T8" s="61">
        <f>IF(17&gt;$AS$1,"",17)</f>
        <v/>
      </c>
      <c r="U8" s="61">
        <f>IF(18&gt;$AS$1,"",18)</f>
        <v/>
      </c>
      <c r="V8" s="61">
        <f>IF(19&gt;$AS$1,"",19)</f>
        <v/>
      </c>
      <c r="W8" s="61">
        <f>IF(20&gt;$AS$1,"",20)</f>
        <v/>
      </c>
      <c r="X8" s="61">
        <f>IF(21&gt;$AS$1,"",21)</f>
        <v/>
      </c>
      <c r="Y8" s="62">
        <f>IF(22&gt;$AS$1,"",22)</f>
        <v/>
      </c>
      <c r="Z8" s="62">
        <f>IF(23&gt;$AS$1,"",23)</f>
        <v/>
      </c>
      <c r="AA8" s="62">
        <f>IF(24&gt;$AS$1,"",24)</f>
        <v/>
      </c>
      <c r="AB8" s="62">
        <f>IF(25&gt;$AS$1,"",25)</f>
        <v/>
      </c>
      <c r="AC8" s="62">
        <f>IF(26&gt;$AS$1,"",26)</f>
        <v/>
      </c>
      <c r="AD8" s="62">
        <f>IF(27&gt;$AS$1,"",27)</f>
        <v/>
      </c>
      <c r="AE8" s="62">
        <f>IF(28&gt;$AS$1,"",28)</f>
        <v/>
      </c>
      <c r="AF8" s="63">
        <f>IF(29&gt;$AS$1,"",29)</f>
        <v/>
      </c>
      <c r="AG8" s="63">
        <f>IF(30&gt;$AS$1,"",30)</f>
        <v/>
      </c>
      <c r="AH8" s="63">
        <f>IF(31&gt;$AS$1,"",31)</f>
        <v/>
      </c>
      <c r="AI8" s="1" t="n"/>
      <c r="AJ8" s="1" t="n"/>
      <c r="AK8" s="64" t="inlineStr">
        <is>
          <t>Habitude</t>
        </is>
      </c>
      <c r="AL8" s="65" t="inlineStr">
        <is>
          <t>Régularité</t>
        </is>
      </c>
      <c r="AM8" s="65" t="inlineStr">
        <is>
          <t>%</t>
        </is>
      </c>
      <c r="AN8" s="1" t="n"/>
      <c r="AO8" s="1" t="n"/>
      <c r="AP8" s="1" t="n"/>
      <c r="AQ8" s="1" t="n"/>
      <c r="AR8" s="1" t="n"/>
      <c r="AS8" s="1" t="n"/>
      <c r="AT8" s="1" t="n"/>
    </row>
    <row r="9" ht="22" customHeight="1">
      <c r="A9" s="1" t="n"/>
      <c r="B9" s="1" t="n"/>
      <c r="C9" s="66">
        <f>IF('Démarrer'!C9="","",'Démarrer'!C9)</f>
        <v/>
      </c>
      <c r="D9" s="67" t="n"/>
      <c r="E9" s="67" t="n"/>
      <c r="F9" s="67" t="n"/>
      <c r="G9" s="67" t="n"/>
      <c r="H9" s="67" t="n"/>
      <c r="I9" s="67" t="n"/>
      <c r="J9" s="67" t="n"/>
      <c r="K9" s="67" t="n"/>
      <c r="L9" s="67" t="n"/>
      <c r="M9" s="67" t="n"/>
      <c r="N9" s="67" t="n"/>
      <c r="O9" s="67" t="n"/>
      <c r="P9" s="67" t="n"/>
      <c r="Q9" s="67" t="n"/>
      <c r="R9" s="67" t="n"/>
      <c r="S9" s="67" t="n"/>
      <c r="T9" s="67" t="n"/>
      <c r="U9" s="67" t="n"/>
      <c r="V9" s="67" t="n"/>
      <c r="W9" s="67" t="n"/>
      <c r="X9" s="67" t="n"/>
      <c r="Y9" s="67" t="n"/>
      <c r="Z9" s="67" t="n"/>
      <c r="AA9" s="67" t="n"/>
      <c r="AB9" s="67" t="n"/>
      <c r="AC9" s="67" t="n"/>
      <c r="AD9" s="67" t="n"/>
      <c r="AE9" s="67" t="n"/>
      <c r="AF9" s="67" t="n"/>
      <c r="AG9" s="67" t="n"/>
      <c r="AH9" s="67" t="n"/>
      <c r="AI9" s="1" t="n"/>
      <c r="AJ9" s="1" t="n"/>
      <c r="AK9" s="68">
        <f>C9</f>
        <v/>
      </c>
      <c r="AL9" s="69">
        <f>IF(C9="","",REPT("█",ROUND(MAX(0,MIN(1,AM9))*15,0)))</f>
        <v/>
      </c>
      <c r="AM9" s="70">
        <f>IF(C9="","",IF($AT$1=0,0,MIN(1,AS9/$AT$1)))</f>
        <v/>
      </c>
      <c r="AN9" s="1" t="n"/>
      <c r="AO9" s="1" t="n"/>
      <c r="AP9" s="1" t="n"/>
      <c r="AQ9" s="1" t="n"/>
      <c r="AR9" s="1" t="n"/>
      <c r="AS9" s="34">
        <f>IF(C9="","",(COUNTA(D9:AH9)-COUNTIF(D9:AH9,FALSE)))</f>
        <v/>
      </c>
      <c r="AT9" s="1" t="n"/>
    </row>
    <row r="10" ht="22" customHeight="1">
      <c r="A10" s="1" t="n"/>
      <c r="B10" s="1" t="n"/>
      <c r="C10" s="66">
        <f>IF('Démarrer'!C10="","",'Démarrer'!C10)</f>
        <v/>
      </c>
      <c r="D10" s="67" t="n"/>
      <c r="E10" s="67" t="n"/>
      <c r="F10" s="67" t="n"/>
      <c r="G10" s="67" t="n"/>
      <c r="H10" s="67" t="n"/>
      <c r="I10" s="67" t="n"/>
      <c r="J10" s="67" t="n"/>
      <c r="K10" s="67" t="n"/>
      <c r="L10" s="67" t="n"/>
      <c r="M10" s="67" t="n"/>
      <c r="N10" s="67" t="n"/>
      <c r="O10" s="67" t="n"/>
      <c r="P10" s="67" t="n"/>
      <c r="Q10" s="67" t="n"/>
      <c r="R10" s="67" t="n"/>
      <c r="S10" s="67" t="n"/>
      <c r="T10" s="67" t="n"/>
      <c r="U10" s="67" t="n"/>
      <c r="V10" s="67" t="n"/>
      <c r="W10" s="67" t="n"/>
      <c r="X10" s="67" t="n"/>
      <c r="Y10" s="67" t="n"/>
      <c r="Z10" s="67" t="n"/>
      <c r="AA10" s="67" t="n"/>
      <c r="AB10" s="67" t="n"/>
      <c r="AC10" s="67" t="n"/>
      <c r="AD10" s="67" t="n"/>
      <c r="AE10" s="67" t="n"/>
      <c r="AF10" s="67" t="n"/>
      <c r="AG10" s="67" t="n"/>
      <c r="AH10" s="67" t="n"/>
      <c r="AI10" s="1" t="n"/>
      <c r="AJ10" s="1" t="n"/>
      <c r="AK10" s="68">
        <f>C10</f>
        <v/>
      </c>
      <c r="AL10" s="69">
        <f>IF(C10="","",REPT("█",ROUND(MAX(0,MIN(1,AM10))*15,0)))</f>
        <v/>
      </c>
      <c r="AM10" s="70">
        <f>IF(C10="","",IF($AT$1=0,0,MIN(1,AS10/$AT$1)))</f>
        <v/>
      </c>
      <c r="AN10" s="1" t="n"/>
      <c r="AO10" s="1" t="n"/>
      <c r="AP10" s="1" t="n"/>
      <c r="AQ10" s="1" t="n"/>
      <c r="AR10" s="1" t="n"/>
      <c r="AS10" s="34">
        <f>IF(C10="","",(COUNTA(D10:AH10)-COUNTIF(D10:AH10,FALSE)))</f>
        <v/>
      </c>
      <c r="AT10" s="1" t="n"/>
    </row>
    <row r="11" ht="22" customHeight="1">
      <c r="A11" s="1" t="n"/>
      <c r="B11" s="1" t="n"/>
      <c r="C11" s="66">
        <f>IF('Démarrer'!C11="","",'Démarrer'!C11)</f>
        <v/>
      </c>
      <c r="D11" s="67" t="n"/>
      <c r="E11" s="67" t="n"/>
      <c r="F11" s="67" t="n"/>
      <c r="G11" s="67" t="n"/>
      <c r="H11" s="67" t="n"/>
      <c r="I11" s="67" t="n"/>
      <c r="J11" s="67" t="n"/>
      <c r="K11" s="67" t="n"/>
      <c r="L11" s="67" t="n"/>
      <c r="M11" s="67" t="n"/>
      <c r="N11" s="67" t="n"/>
      <c r="O11" s="67" t="n"/>
      <c r="P11" s="67" t="n"/>
      <c r="Q11" s="67" t="n"/>
      <c r="R11" s="67" t="n"/>
      <c r="S11" s="67" t="n"/>
      <c r="T11" s="67" t="n"/>
      <c r="U11" s="67" t="n"/>
      <c r="V11" s="67" t="n"/>
      <c r="W11" s="67" t="n"/>
      <c r="X11" s="67" t="n"/>
      <c r="Y11" s="67" t="n"/>
      <c r="Z11" s="67" t="n"/>
      <c r="AA11" s="67" t="n"/>
      <c r="AB11" s="67" t="n"/>
      <c r="AC11" s="67" t="n"/>
      <c r="AD11" s="67" t="n"/>
      <c r="AE11" s="67" t="n"/>
      <c r="AF11" s="67" t="n"/>
      <c r="AG11" s="67" t="n"/>
      <c r="AH11" s="67" t="n"/>
      <c r="AI11" s="1" t="n"/>
      <c r="AJ11" s="1" t="n"/>
      <c r="AK11" s="68">
        <f>C11</f>
        <v/>
      </c>
      <c r="AL11" s="69">
        <f>IF(C11="","",REPT("█",ROUND(MAX(0,MIN(1,AM11))*15,0)))</f>
        <v/>
      </c>
      <c r="AM11" s="70">
        <f>IF(C11="","",IF($AT$1=0,0,MIN(1,AS11/$AT$1)))</f>
        <v/>
      </c>
      <c r="AN11" s="1" t="n"/>
      <c r="AO11" s="1" t="n"/>
      <c r="AP11" s="1" t="n"/>
      <c r="AQ11" s="1" t="n"/>
      <c r="AR11" s="1" t="n"/>
      <c r="AS11" s="34">
        <f>IF(C11="","",(COUNTA(D11:AH11)-COUNTIF(D11:AH11,FALSE)))</f>
        <v/>
      </c>
      <c r="AT11" s="1" t="n"/>
    </row>
    <row r="12" ht="22" customHeight="1">
      <c r="A12" s="1" t="n"/>
      <c r="B12" s="1" t="n"/>
      <c r="C12" s="66">
        <f>IF('Démarrer'!C12="","",'Démarrer'!C12)</f>
        <v/>
      </c>
      <c r="D12" s="67" t="n"/>
      <c r="E12" s="67" t="n"/>
      <c r="F12" s="67" t="n"/>
      <c r="G12" s="67" t="n"/>
      <c r="H12" s="67" t="n"/>
      <c r="I12" s="67" t="n"/>
      <c r="J12" s="67" t="n"/>
      <c r="K12" s="67" t="n"/>
      <c r="L12" s="67" t="n"/>
      <c r="M12" s="67" t="n"/>
      <c r="N12" s="67" t="n"/>
      <c r="O12" s="67" t="n"/>
      <c r="P12" s="67" t="n"/>
      <c r="Q12" s="67" t="n"/>
      <c r="R12" s="67" t="n"/>
      <c r="S12" s="67" t="n"/>
      <c r="T12" s="67" t="n"/>
      <c r="U12" s="67" t="n"/>
      <c r="V12" s="67" t="n"/>
      <c r="W12" s="67" t="n"/>
      <c r="X12" s="67" t="n"/>
      <c r="Y12" s="67" t="n"/>
      <c r="Z12" s="67" t="n"/>
      <c r="AA12" s="67" t="n"/>
      <c r="AB12" s="67" t="n"/>
      <c r="AC12" s="67" t="n"/>
      <c r="AD12" s="67" t="n"/>
      <c r="AE12" s="67" t="n"/>
      <c r="AF12" s="67" t="n"/>
      <c r="AG12" s="67" t="n"/>
      <c r="AH12" s="67" t="n"/>
      <c r="AI12" s="1" t="n"/>
      <c r="AJ12" s="1" t="n"/>
      <c r="AK12" s="68">
        <f>C12</f>
        <v/>
      </c>
      <c r="AL12" s="69">
        <f>IF(C12="","",REPT("█",ROUND(MAX(0,MIN(1,AM12))*15,0)))</f>
        <v/>
      </c>
      <c r="AM12" s="70">
        <f>IF(C12="","",IF($AT$1=0,0,MIN(1,AS12/$AT$1)))</f>
        <v/>
      </c>
      <c r="AN12" s="1" t="n"/>
      <c r="AO12" s="1" t="n"/>
      <c r="AP12" s="1" t="n"/>
      <c r="AQ12" s="1" t="n"/>
      <c r="AR12" s="1" t="n"/>
      <c r="AS12" s="34">
        <f>IF(C12="","",(COUNTA(D12:AH12)-COUNTIF(D12:AH12,FALSE)))</f>
        <v/>
      </c>
      <c r="AT12" s="1" t="n"/>
    </row>
    <row r="13" ht="22" customHeight="1">
      <c r="A13" s="1" t="n"/>
      <c r="B13" s="1" t="n"/>
      <c r="C13" s="66">
        <f>IF('Démarrer'!C13="","",'Démarrer'!C13)</f>
        <v/>
      </c>
      <c r="D13" s="67" t="n"/>
      <c r="E13" s="67" t="n"/>
      <c r="F13" s="67" t="n"/>
      <c r="G13" s="67" t="n"/>
      <c r="H13" s="67" t="n"/>
      <c r="I13" s="67" t="n"/>
      <c r="J13" s="67" t="n"/>
      <c r="K13" s="67" t="n"/>
      <c r="L13" s="67" t="n"/>
      <c r="M13" s="67" t="n"/>
      <c r="N13" s="67" t="n"/>
      <c r="O13" s="67" t="n"/>
      <c r="P13" s="67" t="n"/>
      <c r="Q13" s="67" t="n"/>
      <c r="R13" s="67" t="n"/>
      <c r="S13" s="67" t="n"/>
      <c r="T13" s="67" t="n"/>
      <c r="U13" s="67" t="n"/>
      <c r="V13" s="67" t="n"/>
      <c r="W13" s="67" t="n"/>
      <c r="X13" s="67" t="n"/>
      <c r="Y13" s="67" t="n"/>
      <c r="Z13" s="67" t="n"/>
      <c r="AA13" s="67" t="n"/>
      <c r="AB13" s="67" t="n"/>
      <c r="AC13" s="67" t="n"/>
      <c r="AD13" s="67" t="n"/>
      <c r="AE13" s="67" t="n"/>
      <c r="AF13" s="67" t="n"/>
      <c r="AG13" s="67" t="n"/>
      <c r="AH13" s="67" t="n"/>
      <c r="AI13" s="1" t="n"/>
      <c r="AJ13" s="1" t="n"/>
      <c r="AK13" s="68">
        <f>C13</f>
        <v/>
      </c>
      <c r="AL13" s="69">
        <f>IF(C13="","",REPT("█",ROUND(MAX(0,MIN(1,AM13))*15,0)))</f>
        <v/>
      </c>
      <c r="AM13" s="70">
        <f>IF(C13="","",IF($AT$1=0,0,MIN(1,AS13/$AT$1)))</f>
        <v/>
      </c>
      <c r="AN13" s="1" t="n"/>
      <c r="AO13" s="1" t="n"/>
      <c r="AP13" s="1" t="n"/>
      <c r="AQ13" s="1" t="n"/>
      <c r="AR13" s="1" t="n"/>
      <c r="AS13" s="34">
        <f>IF(C13="","",(COUNTA(D13:AH13)-COUNTIF(D13:AH13,FALSE)))</f>
        <v/>
      </c>
      <c r="AT13" s="1" t="n"/>
    </row>
    <row r="14" ht="22" customHeight="1">
      <c r="A14" s="1" t="n"/>
      <c r="B14" s="1" t="n"/>
      <c r="C14" s="66">
        <f>IF('Démarrer'!C14="","",'Démarrer'!C14)</f>
        <v/>
      </c>
      <c r="D14" s="67" t="n"/>
      <c r="E14" s="67" t="n"/>
      <c r="F14" s="67" t="n"/>
      <c r="G14" s="67" t="n"/>
      <c r="H14" s="67" t="n"/>
      <c r="I14" s="67" t="n"/>
      <c r="J14" s="67" t="n"/>
      <c r="K14" s="67" t="n"/>
      <c r="L14" s="67" t="n"/>
      <c r="M14" s="67" t="n"/>
      <c r="N14" s="67" t="n"/>
      <c r="O14" s="67" t="n"/>
      <c r="P14" s="67" t="n"/>
      <c r="Q14" s="67" t="n"/>
      <c r="R14" s="67" t="n"/>
      <c r="S14" s="67" t="n"/>
      <c r="T14" s="67" t="n"/>
      <c r="U14" s="67" t="n"/>
      <c r="V14" s="67" t="n"/>
      <c r="W14" s="67" t="n"/>
      <c r="X14" s="67" t="n"/>
      <c r="Y14" s="67" t="n"/>
      <c r="Z14" s="67" t="n"/>
      <c r="AA14" s="67" t="n"/>
      <c r="AB14" s="67" t="n"/>
      <c r="AC14" s="67" t="n"/>
      <c r="AD14" s="67" t="n"/>
      <c r="AE14" s="67" t="n"/>
      <c r="AF14" s="67" t="n"/>
      <c r="AG14" s="67" t="n"/>
      <c r="AH14" s="67" t="n"/>
      <c r="AI14" s="1" t="n"/>
      <c r="AJ14" s="1" t="n"/>
      <c r="AK14" s="68">
        <f>C14</f>
        <v/>
      </c>
      <c r="AL14" s="69">
        <f>IF(C14="","",REPT("█",ROUND(MAX(0,MIN(1,AM14))*15,0)))</f>
        <v/>
      </c>
      <c r="AM14" s="70">
        <f>IF(C14="","",IF($AT$1=0,0,MIN(1,AS14/$AT$1)))</f>
        <v/>
      </c>
      <c r="AN14" s="1" t="n"/>
      <c r="AO14" s="1" t="n"/>
      <c r="AP14" s="1" t="n"/>
      <c r="AQ14" s="1" t="n"/>
      <c r="AR14" s="1" t="n"/>
      <c r="AS14" s="34">
        <f>IF(C14="","",(COUNTA(D14:AH14)-COUNTIF(D14:AH14,FALSE)))</f>
        <v/>
      </c>
      <c r="AT14" s="1" t="n"/>
    </row>
    <row r="15" ht="22" customHeight="1">
      <c r="A15" s="1" t="n"/>
      <c r="B15" s="1" t="n"/>
      <c r="C15" s="66">
        <f>IF('Démarrer'!C15="","",'Démarrer'!C15)</f>
        <v/>
      </c>
      <c r="D15" s="67" t="n"/>
      <c r="E15" s="67" t="n"/>
      <c r="F15" s="67" t="n"/>
      <c r="G15" s="67" t="n"/>
      <c r="H15" s="67" t="n"/>
      <c r="I15" s="67" t="n"/>
      <c r="J15" s="67" t="n"/>
      <c r="K15" s="67" t="n"/>
      <c r="L15" s="67" t="n"/>
      <c r="M15" s="67" t="n"/>
      <c r="N15" s="67" t="n"/>
      <c r="O15" s="67" t="n"/>
      <c r="P15" s="67" t="n"/>
      <c r="Q15" s="67" t="n"/>
      <c r="R15" s="67" t="n"/>
      <c r="S15" s="67" t="n"/>
      <c r="T15" s="67" t="n"/>
      <c r="U15" s="67" t="n"/>
      <c r="V15" s="67" t="n"/>
      <c r="W15" s="67" t="n"/>
      <c r="X15" s="67" t="n"/>
      <c r="Y15" s="67" t="n"/>
      <c r="Z15" s="67" t="n"/>
      <c r="AA15" s="67" t="n"/>
      <c r="AB15" s="67" t="n"/>
      <c r="AC15" s="67" t="n"/>
      <c r="AD15" s="67" t="n"/>
      <c r="AE15" s="67" t="n"/>
      <c r="AF15" s="67" t="n"/>
      <c r="AG15" s="67" t="n"/>
      <c r="AH15" s="67" t="n"/>
      <c r="AI15" s="1" t="n"/>
      <c r="AJ15" s="1" t="n"/>
      <c r="AK15" s="68">
        <f>C15</f>
        <v/>
      </c>
      <c r="AL15" s="69">
        <f>IF(C15="","",REPT("█",ROUND(MAX(0,MIN(1,AM15))*15,0)))</f>
        <v/>
      </c>
      <c r="AM15" s="70">
        <f>IF(C15="","",IF($AT$1=0,0,MIN(1,AS15/$AT$1)))</f>
        <v/>
      </c>
      <c r="AN15" s="1" t="n"/>
      <c r="AO15" s="1" t="n"/>
      <c r="AP15" s="1" t="n"/>
      <c r="AQ15" s="1" t="n"/>
      <c r="AR15" s="1" t="n"/>
      <c r="AS15" s="34">
        <f>IF(C15="","",(COUNTA(D15:AH15)-COUNTIF(D15:AH15,FALSE)))</f>
        <v/>
      </c>
      <c r="AT15" s="1" t="n"/>
    </row>
    <row r="16" ht="22" customHeight="1">
      <c r="A16" s="1" t="n"/>
      <c r="B16" s="1" t="n"/>
      <c r="C16" s="66">
        <f>IF('Démarrer'!C16="","",'Démarrer'!C16)</f>
        <v/>
      </c>
      <c r="D16" s="67" t="n"/>
      <c r="E16" s="67" t="n"/>
      <c r="F16" s="67" t="n"/>
      <c r="G16" s="67" t="n"/>
      <c r="H16" s="67" t="n"/>
      <c r="I16" s="67" t="n"/>
      <c r="J16" s="67" t="n"/>
      <c r="K16" s="67" t="n"/>
      <c r="L16" s="67" t="n"/>
      <c r="M16" s="67" t="n"/>
      <c r="N16" s="67" t="n"/>
      <c r="O16" s="67" t="n"/>
      <c r="P16" s="67" t="n"/>
      <c r="Q16" s="67" t="n"/>
      <c r="R16" s="67" t="n"/>
      <c r="S16" s="67" t="n"/>
      <c r="T16" s="67" t="n"/>
      <c r="U16" s="67" t="n"/>
      <c r="V16" s="67" t="n"/>
      <c r="W16" s="67" t="n"/>
      <c r="X16" s="67" t="n"/>
      <c r="Y16" s="67" t="n"/>
      <c r="Z16" s="67" t="n"/>
      <c r="AA16" s="67" t="n"/>
      <c r="AB16" s="67" t="n"/>
      <c r="AC16" s="67" t="n"/>
      <c r="AD16" s="67" t="n"/>
      <c r="AE16" s="67" t="n"/>
      <c r="AF16" s="67" t="n"/>
      <c r="AG16" s="67" t="n"/>
      <c r="AH16" s="67" t="n"/>
      <c r="AI16" s="1" t="n"/>
      <c r="AJ16" s="1" t="n"/>
      <c r="AK16" s="68">
        <f>C16</f>
        <v/>
      </c>
      <c r="AL16" s="69">
        <f>IF(C16="","",REPT("█",ROUND(MAX(0,MIN(1,AM16))*15,0)))</f>
        <v/>
      </c>
      <c r="AM16" s="70">
        <f>IF(C16="","",IF($AT$1=0,0,MIN(1,AS16/$AT$1)))</f>
        <v/>
      </c>
      <c r="AN16" s="1" t="n"/>
      <c r="AO16" s="1" t="n"/>
      <c r="AP16" s="1" t="n"/>
      <c r="AQ16" s="1" t="n"/>
      <c r="AR16" s="1" t="n"/>
      <c r="AS16" s="34">
        <f>IF(C16="","",(COUNTA(D16:AH16)-COUNTIF(D16:AH16,FALSE)))</f>
        <v/>
      </c>
      <c r="AT16" s="1" t="n"/>
    </row>
    <row r="17" ht="22" customHeight="1">
      <c r="A17" s="1" t="n"/>
      <c r="B17" s="1" t="n"/>
      <c r="C17" s="66">
        <f>IF('Démarrer'!C17="","",'Démarrer'!C17)</f>
        <v/>
      </c>
      <c r="D17" s="67" t="n"/>
      <c r="E17" s="67" t="n"/>
      <c r="F17" s="67" t="n"/>
      <c r="G17" s="67" t="n"/>
      <c r="H17" s="67" t="n"/>
      <c r="I17" s="67" t="n"/>
      <c r="J17" s="67" t="n"/>
      <c r="K17" s="67" t="n"/>
      <c r="L17" s="67" t="n"/>
      <c r="M17" s="67" t="n"/>
      <c r="N17" s="67" t="n"/>
      <c r="O17" s="67" t="n"/>
      <c r="P17" s="67" t="n"/>
      <c r="Q17" s="67" t="n"/>
      <c r="R17" s="67" t="n"/>
      <c r="S17" s="67" t="n"/>
      <c r="T17" s="67" t="n"/>
      <c r="U17" s="67" t="n"/>
      <c r="V17" s="67" t="n"/>
      <c r="W17" s="67" t="n"/>
      <c r="X17" s="67" t="n"/>
      <c r="Y17" s="67" t="n"/>
      <c r="Z17" s="67" t="n"/>
      <c r="AA17" s="67" t="n"/>
      <c r="AB17" s="67" t="n"/>
      <c r="AC17" s="67" t="n"/>
      <c r="AD17" s="67" t="n"/>
      <c r="AE17" s="67" t="n"/>
      <c r="AF17" s="67" t="n"/>
      <c r="AG17" s="67" t="n"/>
      <c r="AH17" s="67" t="n"/>
      <c r="AI17" s="1" t="n"/>
      <c r="AJ17" s="1" t="n"/>
      <c r="AK17" s="68">
        <f>C17</f>
        <v/>
      </c>
      <c r="AL17" s="69">
        <f>IF(C17="","",REPT("█",ROUND(MAX(0,MIN(1,AM17))*15,0)))</f>
        <v/>
      </c>
      <c r="AM17" s="70">
        <f>IF(C17="","",IF($AT$1=0,0,MIN(1,AS17/$AT$1)))</f>
        <v/>
      </c>
      <c r="AN17" s="1" t="n"/>
      <c r="AO17" s="1" t="n"/>
      <c r="AP17" s="1" t="n"/>
      <c r="AQ17" s="1" t="n"/>
      <c r="AR17" s="1" t="n"/>
      <c r="AS17" s="34">
        <f>IF(C17="","",(COUNTA(D17:AH17)-COUNTIF(D17:AH17,FALSE)))</f>
        <v/>
      </c>
      <c r="AT17" s="1" t="n"/>
    </row>
    <row r="18" ht="22" customHeight="1">
      <c r="A18" s="1" t="n"/>
      <c r="B18" s="1" t="n"/>
      <c r="C18" s="66">
        <f>IF('Démarrer'!C18="","",'Démarrer'!C18)</f>
        <v/>
      </c>
      <c r="D18" s="67" t="n"/>
      <c r="E18" s="67" t="n"/>
      <c r="F18" s="67" t="n"/>
      <c r="G18" s="67" t="n"/>
      <c r="H18" s="67" t="n"/>
      <c r="I18" s="67" t="n"/>
      <c r="J18" s="67" t="n"/>
      <c r="K18" s="67" t="n"/>
      <c r="L18" s="67" t="n"/>
      <c r="M18" s="67" t="n"/>
      <c r="N18" s="67" t="n"/>
      <c r="O18" s="67" t="n"/>
      <c r="P18" s="67" t="n"/>
      <c r="Q18" s="67" t="n"/>
      <c r="R18" s="67" t="n"/>
      <c r="S18" s="67" t="n"/>
      <c r="T18" s="67" t="n"/>
      <c r="U18" s="67" t="n"/>
      <c r="V18" s="67" t="n"/>
      <c r="W18" s="67" t="n"/>
      <c r="X18" s="67" t="n"/>
      <c r="Y18" s="67" t="n"/>
      <c r="Z18" s="67" t="n"/>
      <c r="AA18" s="67" t="n"/>
      <c r="AB18" s="67" t="n"/>
      <c r="AC18" s="67" t="n"/>
      <c r="AD18" s="67" t="n"/>
      <c r="AE18" s="67" t="n"/>
      <c r="AF18" s="67" t="n"/>
      <c r="AG18" s="67" t="n"/>
      <c r="AH18" s="67" t="n"/>
      <c r="AI18" s="1" t="n"/>
      <c r="AJ18" s="1" t="n"/>
      <c r="AK18" s="68">
        <f>C18</f>
        <v/>
      </c>
      <c r="AL18" s="69">
        <f>IF(C18="","",REPT("█",ROUND(MAX(0,MIN(1,AM18))*15,0)))</f>
        <v/>
      </c>
      <c r="AM18" s="70">
        <f>IF(C18="","",IF($AT$1=0,0,MIN(1,AS18/$AT$1)))</f>
        <v/>
      </c>
      <c r="AN18" s="1" t="n"/>
      <c r="AO18" s="1" t="n"/>
      <c r="AP18" s="1" t="n"/>
      <c r="AQ18" s="1" t="n"/>
      <c r="AR18" s="1" t="n"/>
      <c r="AS18" s="34">
        <f>IF(C18="","",(COUNTA(D18:AH18)-COUNTIF(D18:AH18,FALSE)))</f>
        <v/>
      </c>
      <c r="AT18" s="1" t="n"/>
    </row>
    <row r="19" ht="15" customHeight="1">
      <c r="A19" s="1" t="n"/>
      <c r="B19" s="1" t="n"/>
      <c r="C19" s="71" t="inlineStr">
        <is>
          <t>Progression</t>
        </is>
      </c>
      <c r="D19" s="72">
        <f>IF(OR(1&gt;$AS$1,$AR$2=0),"",(COUNTA(D9:D18)-COUNTIF(D9:D18,FALSE))/$AR$2)</f>
        <v/>
      </c>
      <c r="E19" s="72">
        <f>IF(OR(2&gt;$AS$1,$AR$2=0),"",(COUNTA(E9:E18)-COUNTIF(E9:E18,FALSE))/$AR$2)</f>
        <v/>
      </c>
      <c r="F19" s="72">
        <f>IF(OR(3&gt;$AS$1,$AR$2=0),"",(COUNTA(F9:F18)-COUNTIF(F9:F18,FALSE))/$AR$2)</f>
        <v/>
      </c>
      <c r="G19" s="72">
        <f>IF(OR(4&gt;$AS$1,$AR$2=0),"",(COUNTA(G9:G18)-COUNTIF(G9:G18,FALSE))/$AR$2)</f>
        <v/>
      </c>
      <c r="H19" s="72">
        <f>IF(OR(5&gt;$AS$1,$AR$2=0),"",(COUNTA(H9:H18)-COUNTIF(H9:H18,FALSE))/$AR$2)</f>
        <v/>
      </c>
      <c r="I19" s="72">
        <f>IF(OR(6&gt;$AS$1,$AR$2=0),"",(COUNTA(I9:I18)-COUNTIF(I9:I18,FALSE))/$AR$2)</f>
        <v/>
      </c>
      <c r="J19" s="72">
        <f>IF(OR(7&gt;$AS$1,$AR$2=0),"",(COUNTA(J9:J18)-COUNTIF(J9:J18,FALSE))/$AR$2)</f>
        <v/>
      </c>
      <c r="K19" s="72">
        <f>IF(OR(8&gt;$AS$1,$AR$2=0),"",(COUNTA(K9:K18)-COUNTIF(K9:K18,FALSE))/$AR$2)</f>
        <v/>
      </c>
      <c r="L19" s="72">
        <f>IF(OR(9&gt;$AS$1,$AR$2=0),"",(COUNTA(L9:L18)-COUNTIF(L9:L18,FALSE))/$AR$2)</f>
        <v/>
      </c>
      <c r="M19" s="72">
        <f>IF(OR(10&gt;$AS$1,$AR$2=0),"",(COUNTA(M9:M18)-COUNTIF(M9:M18,FALSE))/$AR$2)</f>
        <v/>
      </c>
      <c r="N19" s="72">
        <f>IF(OR(11&gt;$AS$1,$AR$2=0),"",(COUNTA(N9:N18)-COUNTIF(N9:N18,FALSE))/$AR$2)</f>
        <v/>
      </c>
      <c r="O19" s="72">
        <f>IF(OR(12&gt;$AS$1,$AR$2=0),"",(COUNTA(O9:O18)-COUNTIF(O9:O18,FALSE))/$AR$2)</f>
        <v/>
      </c>
      <c r="P19" s="72">
        <f>IF(OR(13&gt;$AS$1,$AR$2=0),"",(COUNTA(P9:P18)-COUNTIF(P9:P18,FALSE))/$AR$2)</f>
        <v/>
      </c>
      <c r="Q19" s="72">
        <f>IF(OR(14&gt;$AS$1,$AR$2=0),"",(COUNTA(Q9:Q18)-COUNTIF(Q9:Q18,FALSE))/$AR$2)</f>
        <v/>
      </c>
      <c r="R19" s="72">
        <f>IF(OR(15&gt;$AS$1,$AR$2=0),"",(COUNTA(R9:R18)-COUNTIF(R9:R18,FALSE))/$AR$2)</f>
        <v/>
      </c>
      <c r="S19" s="72">
        <f>IF(OR(16&gt;$AS$1,$AR$2=0),"",(COUNTA(S9:S18)-COUNTIF(S9:S18,FALSE))/$AR$2)</f>
        <v/>
      </c>
      <c r="T19" s="72">
        <f>IF(OR(17&gt;$AS$1,$AR$2=0),"",(COUNTA(T9:T18)-COUNTIF(T9:T18,FALSE))/$AR$2)</f>
        <v/>
      </c>
      <c r="U19" s="72">
        <f>IF(OR(18&gt;$AS$1,$AR$2=0),"",(COUNTA(U9:U18)-COUNTIF(U9:U18,FALSE))/$AR$2)</f>
        <v/>
      </c>
      <c r="V19" s="72">
        <f>IF(OR(19&gt;$AS$1,$AR$2=0),"",(COUNTA(V9:V18)-COUNTIF(V9:V18,FALSE))/$AR$2)</f>
        <v/>
      </c>
      <c r="W19" s="72">
        <f>IF(OR(20&gt;$AS$1,$AR$2=0),"",(COUNTA(W9:W18)-COUNTIF(W9:W18,FALSE))/$AR$2)</f>
        <v/>
      </c>
      <c r="X19" s="72">
        <f>IF(OR(21&gt;$AS$1,$AR$2=0),"",(COUNTA(X9:X18)-COUNTIF(X9:X18,FALSE))/$AR$2)</f>
        <v/>
      </c>
      <c r="Y19" s="72">
        <f>IF(OR(22&gt;$AS$1,$AR$2=0),"",(COUNTA(Y9:Y18)-COUNTIF(Y9:Y18,FALSE))/$AR$2)</f>
        <v/>
      </c>
      <c r="Z19" s="72">
        <f>IF(OR(23&gt;$AS$1,$AR$2=0),"",(COUNTA(Z9:Z18)-COUNTIF(Z9:Z18,FALSE))/$AR$2)</f>
        <v/>
      </c>
      <c r="AA19" s="72">
        <f>IF(OR(24&gt;$AS$1,$AR$2=0),"",(COUNTA(AA9:AA18)-COUNTIF(AA9:AA18,FALSE))/$AR$2)</f>
        <v/>
      </c>
      <c r="AB19" s="72">
        <f>IF(OR(25&gt;$AS$1,$AR$2=0),"",(COUNTA(AB9:AB18)-COUNTIF(AB9:AB18,FALSE))/$AR$2)</f>
        <v/>
      </c>
      <c r="AC19" s="72">
        <f>IF(OR(26&gt;$AS$1,$AR$2=0),"",(COUNTA(AC9:AC18)-COUNTIF(AC9:AC18,FALSE))/$AR$2)</f>
        <v/>
      </c>
      <c r="AD19" s="72">
        <f>IF(OR(27&gt;$AS$1,$AR$2=0),"",(COUNTA(AD9:AD18)-COUNTIF(AD9:AD18,FALSE))/$AR$2)</f>
        <v/>
      </c>
      <c r="AE19" s="72">
        <f>IF(OR(28&gt;$AS$1,$AR$2=0),"",(COUNTA(AE9:AE18)-COUNTIF(AE9:AE18,FALSE))/$AR$2)</f>
        <v/>
      </c>
      <c r="AF19" s="72">
        <f>IF(OR(29&gt;$AS$1,$AR$2=0),"",(COUNTA(AF9:AF18)-COUNTIF(AF9:AF18,FALSE))/$AR$2)</f>
        <v/>
      </c>
      <c r="AG19" s="72">
        <f>IF(OR(30&gt;$AS$1,$AR$2=0),"",(COUNTA(AG9:AG18)-COUNTIF(AG9:AG18,FALSE))/$AR$2)</f>
        <v/>
      </c>
      <c r="AH19" s="72">
        <f>IF(OR(31&gt;$AS$1,$AR$2=0),"",(COUNTA(AH9:AH18)-COUNTIF(AH9:AH18,FALSE))/$AR$2)</f>
        <v/>
      </c>
      <c r="AI19" s="1" t="n"/>
      <c r="AJ19" s="1" t="n"/>
      <c r="AK19" s="73" t="inlineStr">
        <is>
          <t>Meilleure habitude</t>
        </is>
      </c>
      <c r="AL19" s="74">
        <f>IF(MAX(AM9:AM18)&lt;=0,"—",INDEX(C9:C18,MATCH(MAX(AM9:AM18),AM9:AM18,0)))</f>
        <v/>
      </c>
      <c r="AN19" s="1" t="n"/>
      <c r="AO19" s="1" t="n"/>
      <c r="AP19" s="1" t="n"/>
      <c r="AQ19" s="1" t="n"/>
      <c r="AR19" s="1" t="n"/>
      <c r="AS19" s="1" t="n"/>
      <c r="AT19" s="1" t="n"/>
    </row>
    <row r="20" ht="15" customHeight="1">
      <c r="A20" s="1" t="n"/>
      <c r="B20" s="1" t="n"/>
      <c r="C20" s="75" t="inlineStr">
        <is>
          <t>Fait</t>
        </is>
      </c>
      <c r="D20" s="76">
        <f>IF(1&gt;$AS$1,"",(COUNTA(D9:D18)-COUNTIF(D9:D18,FALSE)))</f>
        <v/>
      </c>
      <c r="E20" s="76">
        <f>IF(2&gt;$AS$1,"",(COUNTA(E9:E18)-COUNTIF(E9:E18,FALSE)))</f>
        <v/>
      </c>
      <c r="F20" s="76">
        <f>IF(3&gt;$AS$1,"",(COUNTA(F9:F18)-COUNTIF(F9:F18,FALSE)))</f>
        <v/>
      </c>
      <c r="G20" s="76">
        <f>IF(4&gt;$AS$1,"",(COUNTA(G9:G18)-COUNTIF(G9:G18,FALSE)))</f>
        <v/>
      </c>
      <c r="H20" s="76">
        <f>IF(5&gt;$AS$1,"",(COUNTA(H9:H18)-COUNTIF(H9:H18,FALSE)))</f>
        <v/>
      </c>
      <c r="I20" s="76">
        <f>IF(6&gt;$AS$1,"",(COUNTA(I9:I18)-COUNTIF(I9:I18,FALSE)))</f>
        <v/>
      </c>
      <c r="J20" s="76">
        <f>IF(7&gt;$AS$1,"",(COUNTA(J9:J18)-COUNTIF(J9:J18,FALSE)))</f>
        <v/>
      </c>
      <c r="K20" s="76">
        <f>IF(8&gt;$AS$1,"",(COUNTA(K9:K18)-COUNTIF(K9:K18,FALSE)))</f>
        <v/>
      </c>
      <c r="L20" s="76">
        <f>IF(9&gt;$AS$1,"",(COUNTA(L9:L18)-COUNTIF(L9:L18,FALSE)))</f>
        <v/>
      </c>
      <c r="M20" s="76">
        <f>IF(10&gt;$AS$1,"",(COUNTA(M9:M18)-COUNTIF(M9:M18,FALSE)))</f>
        <v/>
      </c>
      <c r="N20" s="76">
        <f>IF(11&gt;$AS$1,"",(COUNTA(N9:N18)-COUNTIF(N9:N18,FALSE)))</f>
        <v/>
      </c>
      <c r="O20" s="76">
        <f>IF(12&gt;$AS$1,"",(COUNTA(O9:O18)-COUNTIF(O9:O18,FALSE)))</f>
        <v/>
      </c>
      <c r="P20" s="76">
        <f>IF(13&gt;$AS$1,"",(COUNTA(P9:P18)-COUNTIF(P9:P18,FALSE)))</f>
        <v/>
      </c>
      <c r="Q20" s="76">
        <f>IF(14&gt;$AS$1,"",(COUNTA(Q9:Q18)-COUNTIF(Q9:Q18,FALSE)))</f>
        <v/>
      </c>
      <c r="R20" s="76">
        <f>IF(15&gt;$AS$1,"",(COUNTA(R9:R18)-COUNTIF(R9:R18,FALSE)))</f>
        <v/>
      </c>
      <c r="S20" s="76">
        <f>IF(16&gt;$AS$1,"",(COUNTA(S9:S18)-COUNTIF(S9:S18,FALSE)))</f>
        <v/>
      </c>
      <c r="T20" s="76">
        <f>IF(17&gt;$AS$1,"",(COUNTA(T9:T18)-COUNTIF(T9:T18,FALSE)))</f>
        <v/>
      </c>
      <c r="U20" s="76">
        <f>IF(18&gt;$AS$1,"",(COUNTA(U9:U18)-COUNTIF(U9:U18,FALSE)))</f>
        <v/>
      </c>
      <c r="V20" s="76">
        <f>IF(19&gt;$AS$1,"",(COUNTA(V9:V18)-COUNTIF(V9:V18,FALSE)))</f>
        <v/>
      </c>
      <c r="W20" s="76">
        <f>IF(20&gt;$AS$1,"",(COUNTA(W9:W18)-COUNTIF(W9:W18,FALSE)))</f>
        <v/>
      </c>
      <c r="X20" s="76">
        <f>IF(21&gt;$AS$1,"",(COUNTA(X9:X18)-COUNTIF(X9:X18,FALSE)))</f>
        <v/>
      </c>
      <c r="Y20" s="76">
        <f>IF(22&gt;$AS$1,"",(COUNTA(Y9:Y18)-COUNTIF(Y9:Y18,FALSE)))</f>
        <v/>
      </c>
      <c r="Z20" s="76">
        <f>IF(23&gt;$AS$1,"",(COUNTA(Z9:Z18)-COUNTIF(Z9:Z18,FALSE)))</f>
        <v/>
      </c>
      <c r="AA20" s="76">
        <f>IF(24&gt;$AS$1,"",(COUNTA(AA9:AA18)-COUNTIF(AA9:AA18,FALSE)))</f>
        <v/>
      </c>
      <c r="AB20" s="76">
        <f>IF(25&gt;$AS$1,"",(COUNTA(AB9:AB18)-COUNTIF(AB9:AB18,FALSE)))</f>
        <v/>
      </c>
      <c r="AC20" s="76">
        <f>IF(26&gt;$AS$1,"",(COUNTA(AC9:AC18)-COUNTIF(AC9:AC18,FALSE)))</f>
        <v/>
      </c>
      <c r="AD20" s="76">
        <f>IF(27&gt;$AS$1,"",(COUNTA(AD9:AD18)-COUNTIF(AD9:AD18,FALSE)))</f>
        <v/>
      </c>
      <c r="AE20" s="76">
        <f>IF(28&gt;$AS$1,"",(COUNTA(AE9:AE18)-COUNTIF(AE9:AE18,FALSE)))</f>
        <v/>
      </c>
      <c r="AF20" s="76">
        <f>IF(29&gt;$AS$1,"",(COUNTA(AF9:AF18)-COUNTIF(AF9:AF18,FALSE)))</f>
        <v/>
      </c>
      <c r="AG20" s="76">
        <f>IF(30&gt;$AS$1,"",(COUNTA(AG9:AG18)-COUNTIF(AG9:AG18,FALSE)))</f>
        <v/>
      </c>
      <c r="AH20" s="76">
        <f>IF(31&gt;$AS$1,"",(COUNTA(AH9:AH18)-COUNTIF(AH9:AH18,FALSE)))</f>
        <v/>
      </c>
      <c r="AI20" s="1" t="n"/>
      <c r="AJ20" s="1" t="n"/>
      <c r="AK20" s="73" t="inlineStr">
        <is>
          <t>Meilleur jour</t>
        </is>
      </c>
      <c r="AL20" s="74">
        <f>IF(MAX(D20:AH20)=0,"—","le "&amp;INDEX(D8:AH8,MATCH(MAX(D20:AH20),D20:AH20,0)))</f>
        <v/>
      </c>
      <c r="AN20" s="1" t="n"/>
      <c r="AO20" s="1" t="n"/>
      <c r="AP20" s="1" t="n"/>
      <c r="AQ20" s="1" t="n"/>
      <c r="AR20" s="1" t="n"/>
      <c r="AS20" s="1" t="n"/>
      <c r="AT20" s="1" t="n"/>
    </row>
    <row r="21" ht="15" customHeight="1">
      <c r="A21" s="1" t="n"/>
      <c r="B21" s="1" t="n"/>
      <c r="C21" s="75" t="inlineStr">
        <is>
          <t>Pas fait</t>
        </is>
      </c>
      <c r="D21" s="77">
        <f>IF(1&gt;$AS$1,"",$AR$2-D20)</f>
        <v/>
      </c>
      <c r="E21" s="77">
        <f>IF(2&gt;$AS$1,"",$AR$2-E20)</f>
        <v/>
      </c>
      <c r="F21" s="77">
        <f>IF(3&gt;$AS$1,"",$AR$2-F20)</f>
        <v/>
      </c>
      <c r="G21" s="77">
        <f>IF(4&gt;$AS$1,"",$AR$2-G20)</f>
        <v/>
      </c>
      <c r="H21" s="77">
        <f>IF(5&gt;$AS$1,"",$AR$2-H20)</f>
        <v/>
      </c>
      <c r="I21" s="77">
        <f>IF(6&gt;$AS$1,"",$AR$2-I20)</f>
        <v/>
      </c>
      <c r="J21" s="77">
        <f>IF(7&gt;$AS$1,"",$AR$2-J20)</f>
        <v/>
      </c>
      <c r="K21" s="77">
        <f>IF(8&gt;$AS$1,"",$AR$2-K20)</f>
        <v/>
      </c>
      <c r="L21" s="77">
        <f>IF(9&gt;$AS$1,"",$AR$2-L20)</f>
        <v/>
      </c>
      <c r="M21" s="77">
        <f>IF(10&gt;$AS$1,"",$AR$2-M20)</f>
        <v/>
      </c>
      <c r="N21" s="77">
        <f>IF(11&gt;$AS$1,"",$AR$2-N20)</f>
        <v/>
      </c>
      <c r="O21" s="77">
        <f>IF(12&gt;$AS$1,"",$AR$2-O20)</f>
        <v/>
      </c>
      <c r="P21" s="77">
        <f>IF(13&gt;$AS$1,"",$AR$2-P20)</f>
        <v/>
      </c>
      <c r="Q21" s="77">
        <f>IF(14&gt;$AS$1,"",$AR$2-Q20)</f>
        <v/>
      </c>
      <c r="R21" s="77">
        <f>IF(15&gt;$AS$1,"",$AR$2-R20)</f>
        <v/>
      </c>
      <c r="S21" s="77">
        <f>IF(16&gt;$AS$1,"",$AR$2-S20)</f>
        <v/>
      </c>
      <c r="T21" s="77">
        <f>IF(17&gt;$AS$1,"",$AR$2-T20)</f>
        <v/>
      </c>
      <c r="U21" s="77">
        <f>IF(18&gt;$AS$1,"",$AR$2-U20)</f>
        <v/>
      </c>
      <c r="V21" s="77">
        <f>IF(19&gt;$AS$1,"",$AR$2-V20)</f>
        <v/>
      </c>
      <c r="W21" s="77">
        <f>IF(20&gt;$AS$1,"",$AR$2-W20)</f>
        <v/>
      </c>
      <c r="X21" s="77">
        <f>IF(21&gt;$AS$1,"",$AR$2-X20)</f>
        <v/>
      </c>
      <c r="Y21" s="77">
        <f>IF(22&gt;$AS$1,"",$AR$2-Y20)</f>
        <v/>
      </c>
      <c r="Z21" s="77">
        <f>IF(23&gt;$AS$1,"",$AR$2-Z20)</f>
        <v/>
      </c>
      <c r="AA21" s="77">
        <f>IF(24&gt;$AS$1,"",$AR$2-AA20)</f>
        <v/>
      </c>
      <c r="AB21" s="77">
        <f>IF(25&gt;$AS$1,"",$AR$2-AB20)</f>
        <v/>
      </c>
      <c r="AC21" s="77">
        <f>IF(26&gt;$AS$1,"",$AR$2-AC20)</f>
        <v/>
      </c>
      <c r="AD21" s="77">
        <f>IF(27&gt;$AS$1,"",$AR$2-AD20)</f>
        <v/>
      </c>
      <c r="AE21" s="77">
        <f>IF(28&gt;$AS$1,"",$AR$2-AE20)</f>
        <v/>
      </c>
      <c r="AF21" s="77">
        <f>IF(29&gt;$AS$1,"",$AR$2-AF20)</f>
        <v/>
      </c>
      <c r="AG21" s="77">
        <f>IF(30&gt;$AS$1,"",$AR$2-AG20)</f>
        <v/>
      </c>
      <c r="AH21" s="77">
        <f>IF(31&gt;$AS$1,"",$AR$2-AH20)</f>
        <v/>
      </c>
      <c r="AI21" s="1" t="n"/>
      <c r="AJ21" s="1" t="n"/>
      <c r="AK21" s="73" t="inlineStr">
        <is>
          <t>Jours parfaits</t>
        </is>
      </c>
      <c r="AL21" s="74">
        <f>COUNTIF(D19:AH19,1)&amp;" jour(s) à 100 %"</f>
        <v/>
      </c>
      <c r="AN21" s="1" t="n"/>
      <c r="AO21" s="1" t="n"/>
      <c r="AP21" s="1" t="n"/>
      <c r="AQ21" s="1" t="n"/>
      <c r="AR21" s="1" t="n"/>
      <c r="AS21" s="1" t="n"/>
      <c r="AT21" s="1" t="n"/>
    </row>
    <row r="22" ht="8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  <c r="AA22" s="1" t="n"/>
      <c r="AB22" s="1" t="n"/>
      <c r="AC22" s="1" t="n"/>
      <c r="AD22" s="1" t="n"/>
      <c r="AE22" s="1" t="n"/>
      <c r="AF22" s="1" t="n"/>
      <c r="AG22" s="1" t="n"/>
      <c r="AH22" s="1" t="n"/>
      <c r="AI22" s="1" t="n"/>
      <c r="AJ22" s="1" t="n"/>
      <c r="AK22" s="1" t="n"/>
      <c r="AL22" s="1" t="n"/>
      <c r="AM22" s="1" t="n"/>
      <c r="AN22" s="1" t="n"/>
      <c r="AO22" s="1" t="n"/>
      <c r="AP22" s="1" t="n"/>
      <c r="AQ22" s="1" t="n"/>
      <c r="AR22" s="1" t="n"/>
      <c r="AS22" s="1" t="n"/>
      <c r="AT22" s="1" t="n"/>
    </row>
    <row r="23" ht="15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  <c r="AA23" s="1" t="n"/>
      <c r="AB23" s="1" t="n"/>
      <c r="AC23" s="1" t="n"/>
      <c r="AD23" s="1" t="n"/>
      <c r="AE23" s="1" t="n"/>
      <c r="AF23" s="1" t="n"/>
      <c r="AG23" s="1" t="n"/>
      <c r="AH23" s="1" t="n"/>
      <c r="AI23" s="1" t="n"/>
      <c r="AJ23" s="1" t="n"/>
      <c r="AK23" s="1" t="n"/>
      <c r="AL23" s="1" t="n"/>
      <c r="AM23" s="1" t="n"/>
      <c r="AN23" s="1" t="n"/>
      <c r="AO23" s="1" t="n"/>
      <c r="AP23" s="1" t="n"/>
      <c r="AQ23" s="1" t="n"/>
      <c r="AR23" s="1" t="n"/>
      <c r="AS23" s="1" t="n"/>
      <c r="AT23" s="1" t="n"/>
    </row>
    <row r="24" ht="15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/>
      <c r="AE24" s="1" t="n"/>
      <c r="AF24" s="1" t="n"/>
      <c r="AG24" s="1" t="n"/>
      <c r="AH24" s="1" t="n"/>
      <c r="AI24" s="1" t="n"/>
      <c r="AJ24" s="1" t="n"/>
      <c r="AK24" s="1" t="n"/>
      <c r="AL24" s="1" t="n"/>
      <c r="AM24" s="1" t="n"/>
      <c r="AN24" s="1" t="n"/>
      <c r="AO24" s="1" t="n"/>
      <c r="AP24" s="1" t="n"/>
      <c r="AQ24" s="1" t="n"/>
      <c r="AR24" s="1" t="n"/>
      <c r="AS24" s="1" t="n"/>
      <c r="AT24" s="1" t="n"/>
    </row>
    <row r="25" ht="15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/>
      <c r="AE25" s="1" t="n"/>
      <c r="AF25" s="1" t="n"/>
      <c r="AG25" s="1" t="n"/>
      <c r="AH25" s="1" t="n"/>
      <c r="AI25" s="1" t="n"/>
      <c r="AJ25" s="1" t="n"/>
      <c r="AK25" s="1" t="n"/>
      <c r="AL25" s="1" t="n"/>
      <c r="AM25" s="1" t="n"/>
      <c r="AN25" s="1" t="n"/>
      <c r="AO25" s="1" t="n"/>
      <c r="AP25" s="1" t="n"/>
      <c r="AQ25" s="1" t="n"/>
      <c r="AR25" s="1" t="n"/>
      <c r="AS25" s="1" t="n"/>
      <c r="AT25" s="1" t="n"/>
    </row>
    <row r="26" ht="15" customHeight="1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  <c r="AA26" s="1" t="n"/>
      <c r="AB26" s="1" t="n"/>
      <c r="AC26" s="1" t="n"/>
      <c r="AD26" s="1" t="n"/>
      <c r="AE26" s="1" t="n"/>
      <c r="AF26" s="1" t="n"/>
      <c r="AG26" s="1" t="n"/>
      <c r="AH26" s="1" t="n"/>
      <c r="AI26" s="1" t="n"/>
      <c r="AJ26" s="1" t="n"/>
      <c r="AK26" s="1" t="n"/>
      <c r="AL26" s="1" t="n"/>
      <c r="AM26" s="1" t="n"/>
      <c r="AN26" s="1" t="n"/>
      <c r="AO26" s="1" t="n"/>
      <c r="AP26" s="1" t="n"/>
      <c r="AQ26" s="1" t="n"/>
      <c r="AR26" s="1" t="n"/>
      <c r="AS26" s="1" t="n"/>
      <c r="AT26" s="1" t="n"/>
    </row>
    <row r="27" ht="15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  <c r="AA27" s="1" t="n"/>
      <c r="AB27" s="1" t="n"/>
      <c r="AC27" s="1" t="n"/>
      <c r="AD27" s="1" t="n"/>
      <c r="AE27" s="1" t="n"/>
      <c r="AF27" s="1" t="n"/>
      <c r="AG27" s="1" t="n"/>
      <c r="AH27" s="1" t="n"/>
      <c r="AI27" s="1" t="n"/>
      <c r="AJ27" s="1" t="n"/>
      <c r="AK27" s="1" t="n"/>
      <c r="AL27" s="1" t="n"/>
      <c r="AM27" s="1" t="n"/>
      <c r="AN27" s="1" t="n"/>
      <c r="AO27" s="1" t="n"/>
      <c r="AP27" s="1" t="n"/>
      <c r="AQ27" s="1" t="n"/>
      <c r="AR27" s="1" t="n"/>
      <c r="AS27" s="1" t="n"/>
      <c r="AT27" s="1" t="n"/>
    </row>
    <row r="28" ht="15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/>
      <c r="AE28" s="1" t="n"/>
      <c r="AF28" s="1" t="n"/>
      <c r="AG28" s="1" t="n"/>
      <c r="AH28" s="1" t="n"/>
      <c r="AI28" s="1" t="n"/>
      <c r="AJ28" s="1" t="n"/>
      <c r="AK28" s="1" t="n"/>
      <c r="AL28" s="1" t="n"/>
      <c r="AM28" s="1" t="n"/>
      <c r="AN28" s="1" t="n"/>
      <c r="AO28" s="1" t="n"/>
      <c r="AP28" s="1" t="n"/>
      <c r="AQ28" s="1" t="n"/>
      <c r="AR28" s="1" t="n"/>
      <c r="AS28" s="1" t="n"/>
      <c r="AT28" s="1" t="n"/>
    </row>
    <row r="29" ht="1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/>
      <c r="AE29" s="1" t="n"/>
      <c r="AF29" s="1" t="n"/>
      <c r="AG29" s="1" t="n"/>
      <c r="AH29" s="1" t="n"/>
      <c r="AI29" s="1" t="n"/>
      <c r="AJ29" s="1" t="n"/>
      <c r="AK29" s="1" t="n"/>
      <c r="AL29" s="1" t="n"/>
      <c r="AM29" s="1" t="n"/>
      <c r="AN29" s="1" t="n"/>
      <c r="AO29" s="1" t="n"/>
      <c r="AP29" s="1" t="n"/>
      <c r="AQ29" s="1" t="n"/>
      <c r="AR29" s="1" t="n"/>
      <c r="AS29" s="1" t="n"/>
      <c r="AT29" s="1" t="n"/>
    </row>
    <row r="30" ht="1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/>
      <c r="AE30" s="1" t="n"/>
      <c r="AF30" s="1" t="n"/>
      <c r="AG30" s="1" t="n"/>
      <c r="AH30" s="1" t="n"/>
      <c r="AI30" s="1" t="n"/>
      <c r="AJ30" s="1" t="n"/>
      <c r="AK30" s="1" t="n"/>
      <c r="AL30" s="1" t="n"/>
      <c r="AM30" s="1" t="n"/>
      <c r="AN30" s="1" t="n"/>
      <c r="AO30" s="1" t="n"/>
      <c r="AP30" s="1" t="n"/>
      <c r="AQ30" s="1" t="n"/>
      <c r="AR30" s="1" t="n"/>
      <c r="AS30" s="1" t="n"/>
      <c r="AT30" s="1" t="n"/>
    </row>
    <row r="31" ht="15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/>
      <c r="AE31" s="1" t="n"/>
      <c r="AF31" s="1" t="n"/>
      <c r="AG31" s="1" t="n"/>
      <c r="AH31" s="1" t="n"/>
      <c r="AI31" s="1" t="n"/>
      <c r="AJ31" s="1" t="n"/>
      <c r="AK31" s="1" t="n"/>
      <c r="AL31" s="1" t="n"/>
      <c r="AM31" s="1" t="n"/>
      <c r="AN31" s="1" t="n"/>
      <c r="AO31" s="1" t="n"/>
      <c r="AP31" s="1" t="n"/>
      <c r="AQ31" s="1" t="n"/>
      <c r="AR31" s="1" t="n"/>
      <c r="AS31" s="1" t="n"/>
      <c r="AT31" s="1" t="n"/>
    </row>
    <row r="32" ht="15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  <c r="AA32" s="1" t="n"/>
      <c r="AB32" s="1" t="n"/>
      <c r="AC32" s="1" t="n"/>
      <c r="AD32" s="1" t="n"/>
      <c r="AE32" s="1" t="n"/>
      <c r="AF32" s="1" t="n"/>
      <c r="AG32" s="1" t="n"/>
      <c r="AH32" s="1" t="n"/>
      <c r="AI32" s="1" t="n"/>
      <c r="AJ32" s="1" t="n"/>
      <c r="AK32" s="1" t="n"/>
      <c r="AL32" s="1" t="n"/>
      <c r="AM32" s="1" t="n"/>
      <c r="AN32" s="1" t="n"/>
      <c r="AO32" s="1" t="n"/>
      <c r="AP32" s="1" t="n"/>
      <c r="AQ32" s="1" t="n"/>
      <c r="AR32" s="1" t="n"/>
      <c r="AS32" s="1" t="n"/>
      <c r="AT32" s="1" t="n"/>
    </row>
    <row r="33" ht="15" customHeight="1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  <c r="AA33" s="1" t="n"/>
      <c r="AB33" s="1" t="n"/>
      <c r="AC33" s="1" t="n"/>
      <c r="AD33" s="1" t="n"/>
      <c r="AE33" s="1" t="n"/>
      <c r="AF33" s="1" t="n"/>
      <c r="AG33" s="1" t="n"/>
      <c r="AH33" s="1" t="n"/>
      <c r="AI33" s="1" t="n"/>
      <c r="AJ33" s="1" t="n"/>
      <c r="AK33" s="1" t="n"/>
      <c r="AL33" s="1" t="n"/>
      <c r="AM33" s="1" t="n"/>
      <c r="AN33" s="1" t="n"/>
      <c r="AO33" s="1" t="n"/>
      <c r="AP33" s="1" t="n"/>
      <c r="AQ33" s="1" t="n"/>
      <c r="AR33" s="1" t="n"/>
      <c r="AS33" s="1" t="n"/>
      <c r="AT33" s="1" t="n"/>
    </row>
    <row r="34" ht="15" customHeight="1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  <c r="AA34" s="1" t="n"/>
      <c r="AB34" s="1" t="n"/>
      <c r="AC34" s="1" t="n"/>
      <c r="AD34" s="1" t="n"/>
      <c r="AE34" s="1" t="n"/>
      <c r="AF34" s="1" t="n"/>
      <c r="AG34" s="1" t="n"/>
      <c r="AH34" s="1" t="n"/>
      <c r="AI34" s="1" t="n"/>
      <c r="AJ34" s="1" t="n"/>
      <c r="AK34" s="1" t="n"/>
      <c r="AL34" s="1" t="n"/>
      <c r="AM34" s="1" t="n"/>
      <c r="AN34" s="1" t="n"/>
      <c r="AO34" s="1" t="n"/>
      <c r="AP34" s="1" t="n"/>
      <c r="AQ34" s="1" t="n"/>
      <c r="AR34" s="1" t="n"/>
      <c r="AS34" s="1" t="n"/>
      <c r="AT34" s="1" t="n"/>
    </row>
    <row r="35" ht="10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  <c r="AA35" s="1" t="n"/>
      <c r="AB35" s="1" t="n"/>
      <c r="AC35" s="1" t="n"/>
      <c r="AD35" s="1" t="n"/>
      <c r="AE35" s="1" t="n"/>
      <c r="AF35" s="1" t="n"/>
      <c r="AG35" s="1" t="n"/>
      <c r="AH35" s="1" t="n"/>
      <c r="AI35" s="1" t="n"/>
      <c r="AJ35" s="1" t="n"/>
      <c r="AK35" s="1" t="n"/>
      <c r="AL35" s="1" t="n"/>
      <c r="AM35" s="1" t="n"/>
      <c r="AN35" s="1" t="n"/>
      <c r="AO35" s="1" t="n"/>
      <c r="AP35" s="1" t="n"/>
      <c r="AQ35" s="1" t="n"/>
      <c r="AR35" s="1" t="n"/>
      <c r="AS35" s="1" t="n"/>
      <c r="AT35" s="1" t="n"/>
    </row>
    <row r="36" ht="18" customHeight="1">
      <c r="A36" s="1" t="n"/>
      <c r="B36" s="1" t="n"/>
      <c r="C36" s="42" t="inlineStr">
        <is>
          <t>État mental</t>
        </is>
      </c>
      <c r="D36" s="43" t="inlineStr">
        <is>
          <t>Semaine 1</t>
        </is>
      </c>
      <c r="E36" s="44" t="n"/>
      <c r="F36" s="44" t="n"/>
      <c r="G36" s="44" t="n"/>
      <c r="H36" s="44" t="n"/>
      <c r="I36" s="44" t="n"/>
      <c r="J36" s="44" t="n"/>
      <c r="K36" s="45" t="inlineStr">
        <is>
          <t>Semaine 2</t>
        </is>
      </c>
      <c r="L36" s="46" t="n"/>
      <c r="M36" s="46" t="n"/>
      <c r="N36" s="46" t="n"/>
      <c r="O36" s="46" t="n"/>
      <c r="P36" s="46" t="n"/>
      <c r="Q36" s="46" t="n"/>
      <c r="R36" s="47" t="inlineStr">
        <is>
          <t>Semaine 3</t>
        </is>
      </c>
      <c r="S36" s="48" t="n"/>
      <c r="T36" s="48" t="n"/>
      <c r="U36" s="48" t="n"/>
      <c r="V36" s="48" t="n"/>
      <c r="W36" s="48" t="n"/>
      <c r="X36" s="48" t="n"/>
      <c r="Y36" s="49" t="inlineStr">
        <is>
          <t>Semaine 4</t>
        </is>
      </c>
      <c r="Z36" s="50" t="n"/>
      <c r="AA36" s="50" t="n"/>
      <c r="AB36" s="50" t="n"/>
      <c r="AC36" s="50" t="n"/>
      <c r="AD36" s="50" t="n"/>
      <c r="AE36" s="50" t="n"/>
      <c r="AF36" s="51" t="inlineStr">
        <is>
          <t>Semaine 5</t>
        </is>
      </c>
      <c r="AG36" s="52" t="n"/>
      <c r="AH36" s="52" t="n"/>
      <c r="AI36" s="1" t="n"/>
      <c r="AJ36" s="1" t="n"/>
      <c r="AK36" s="53" t="inlineStr">
        <is>
          <t>Analyse</t>
        </is>
      </c>
      <c r="AN36" s="1" t="n"/>
      <c r="AO36" s="1" t="n"/>
      <c r="AP36" s="1" t="n"/>
      <c r="AQ36" s="1" t="n"/>
      <c r="AR36" s="1" t="n"/>
      <c r="AS36" s="1" t="n"/>
      <c r="AT36" s="1" t="n"/>
    </row>
    <row r="37" ht="12" customHeight="1">
      <c r="A37" s="1" t="n"/>
      <c r="B37" s="1" t="n"/>
      <c r="C37" s="1" t="n"/>
      <c r="D37" s="54">
        <f>IF(1&gt;$AS$1,"",MID("DiLuMaMeJeVeSa",2*WEEKDAY($AR$1+0)-1,2))</f>
        <v/>
      </c>
      <c r="E37" s="54">
        <f>IF(2&gt;$AS$1,"",MID("DiLuMaMeJeVeSa",2*WEEKDAY($AR$1+1)-1,2))</f>
        <v/>
      </c>
      <c r="F37" s="54">
        <f>IF(3&gt;$AS$1,"",MID("DiLuMaMeJeVeSa",2*WEEKDAY($AR$1+2)-1,2))</f>
        <v/>
      </c>
      <c r="G37" s="54">
        <f>IF(4&gt;$AS$1,"",MID("DiLuMaMeJeVeSa",2*WEEKDAY($AR$1+3)-1,2))</f>
        <v/>
      </c>
      <c r="H37" s="54">
        <f>IF(5&gt;$AS$1,"",MID("DiLuMaMeJeVeSa",2*WEEKDAY($AR$1+4)-1,2))</f>
        <v/>
      </c>
      <c r="I37" s="54">
        <f>IF(6&gt;$AS$1,"",MID("DiLuMaMeJeVeSa",2*WEEKDAY($AR$1+5)-1,2))</f>
        <v/>
      </c>
      <c r="J37" s="54">
        <f>IF(7&gt;$AS$1,"",MID("DiLuMaMeJeVeSa",2*WEEKDAY($AR$1+6)-1,2))</f>
        <v/>
      </c>
      <c r="K37" s="55">
        <f>IF(8&gt;$AS$1,"",MID("DiLuMaMeJeVeSa",2*WEEKDAY($AR$1+7)-1,2))</f>
        <v/>
      </c>
      <c r="L37" s="55">
        <f>IF(9&gt;$AS$1,"",MID("DiLuMaMeJeVeSa",2*WEEKDAY($AR$1+8)-1,2))</f>
        <v/>
      </c>
      <c r="M37" s="55">
        <f>IF(10&gt;$AS$1,"",MID("DiLuMaMeJeVeSa",2*WEEKDAY($AR$1+9)-1,2))</f>
        <v/>
      </c>
      <c r="N37" s="55">
        <f>IF(11&gt;$AS$1,"",MID("DiLuMaMeJeVeSa",2*WEEKDAY($AR$1+10)-1,2))</f>
        <v/>
      </c>
      <c r="O37" s="55">
        <f>IF(12&gt;$AS$1,"",MID("DiLuMaMeJeVeSa",2*WEEKDAY($AR$1+11)-1,2))</f>
        <v/>
      </c>
      <c r="P37" s="55">
        <f>IF(13&gt;$AS$1,"",MID("DiLuMaMeJeVeSa",2*WEEKDAY($AR$1+12)-1,2))</f>
        <v/>
      </c>
      <c r="Q37" s="55">
        <f>IF(14&gt;$AS$1,"",MID("DiLuMaMeJeVeSa",2*WEEKDAY($AR$1+13)-1,2))</f>
        <v/>
      </c>
      <c r="R37" s="56">
        <f>IF(15&gt;$AS$1,"",MID("DiLuMaMeJeVeSa",2*WEEKDAY($AR$1+14)-1,2))</f>
        <v/>
      </c>
      <c r="S37" s="56">
        <f>IF(16&gt;$AS$1,"",MID("DiLuMaMeJeVeSa",2*WEEKDAY($AR$1+15)-1,2))</f>
        <v/>
      </c>
      <c r="T37" s="56">
        <f>IF(17&gt;$AS$1,"",MID("DiLuMaMeJeVeSa",2*WEEKDAY($AR$1+16)-1,2))</f>
        <v/>
      </c>
      <c r="U37" s="56">
        <f>IF(18&gt;$AS$1,"",MID("DiLuMaMeJeVeSa",2*WEEKDAY($AR$1+17)-1,2))</f>
        <v/>
      </c>
      <c r="V37" s="56">
        <f>IF(19&gt;$AS$1,"",MID("DiLuMaMeJeVeSa",2*WEEKDAY($AR$1+18)-1,2))</f>
        <v/>
      </c>
      <c r="W37" s="56">
        <f>IF(20&gt;$AS$1,"",MID("DiLuMaMeJeVeSa",2*WEEKDAY($AR$1+19)-1,2))</f>
        <v/>
      </c>
      <c r="X37" s="56">
        <f>IF(21&gt;$AS$1,"",MID("DiLuMaMeJeVeSa",2*WEEKDAY($AR$1+20)-1,2))</f>
        <v/>
      </c>
      <c r="Y37" s="57">
        <f>IF(22&gt;$AS$1,"",MID("DiLuMaMeJeVeSa",2*WEEKDAY($AR$1+21)-1,2))</f>
        <v/>
      </c>
      <c r="Z37" s="57">
        <f>IF(23&gt;$AS$1,"",MID("DiLuMaMeJeVeSa",2*WEEKDAY($AR$1+22)-1,2))</f>
        <v/>
      </c>
      <c r="AA37" s="57">
        <f>IF(24&gt;$AS$1,"",MID("DiLuMaMeJeVeSa",2*WEEKDAY($AR$1+23)-1,2))</f>
        <v/>
      </c>
      <c r="AB37" s="57">
        <f>IF(25&gt;$AS$1,"",MID("DiLuMaMeJeVeSa",2*WEEKDAY($AR$1+24)-1,2))</f>
        <v/>
      </c>
      <c r="AC37" s="57">
        <f>IF(26&gt;$AS$1,"",MID("DiLuMaMeJeVeSa",2*WEEKDAY($AR$1+25)-1,2))</f>
        <v/>
      </c>
      <c r="AD37" s="57">
        <f>IF(27&gt;$AS$1,"",MID("DiLuMaMeJeVeSa",2*WEEKDAY($AR$1+26)-1,2))</f>
        <v/>
      </c>
      <c r="AE37" s="57">
        <f>IF(28&gt;$AS$1,"",MID("DiLuMaMeJeVeSa",2*WEEKDAY($AR$1+27)-1,2))</f>
        <v/>
      </c>
      <c r="AF37" s="58">
        <f>IF(29&gt;$AS$1,"",MID("DiLuMaMeJeVeSa",2*WEEKDAY($AR$1+28)-1,2))</f>
        <v/>
      </c>
      <c r="AG37" s="58">
        <f>IF(30&gt;$AS$1,"",MID("DiLuMaMeJeVeSa",2*WEEKDAY($AR$1+29)-1,2))</f>
        <v/>
      </c>
      <c r="AH37" s="58">
        <f>IF(31&gt;$AS$1,"",MID("DiLuMaMeJeVeSa",2*WEEKDAY($AR$1+30)-1,2))</f>
        <v/>
      </c>
      <c r="AI37" s="1" t="n"/>
      <c r="AJ37" s="1" t="n"/>
      <c r="AN37" s="1" t="n"/>
      <c r="AO37" s="1" t="n"/>
      <c r="AP37" s="1" t="n"/>
      <c r="AQ37" s="1" t="n"/>
      <c r="AR37" s="1" t="n"/>
      <c r="AS37" s="1" t="n"/>
      <c r="AT37" s="1" t="n"/>
    </row>
    <row r="38" ht="14" customHeight="1">
      <c r="A38" s="1" t="n"/>
      <c r="B38" s="1" t="n"/>
      <c r="C38" s="1" t="n"/>
      <c r="D38" s="59">
        <f>IF(1&gt;$AS$1,"",1)</f>
        <v/>
      </c>
      <c r="E38" s="59">
        <f>IF(2&gt;$AS$1,"",2)</f>
        <v/>
      </c>
      <c r="F38" s="59">
        <f>IF(3&gt;$AS$1,"",3)</f>
        <v/>
      </c>
      <c r="G38" s="59">
        <f>IF(4&gt;$AS$1,"",4)</f>
        <v/>
      </c>
      <c r="H38" s="59">
        <f>IF(5&gt;$AS$1,"",5)</f>
        <v/>
      </c>
      <c r="I38" s="59">
        <f>IF(6&gt;$AS$1,"",6)</f>
        <v/>
      </c>
      <c r="J38" s="59">
        <f>IF(7&gt;$AS$1,"",7)</f>
        <v/>
      </c>
      <c r="K38" s="60">
        <f>IF(8&gt;$AS$1,"",8)</f>
        <v/>
      </c>
      <c r="L38" s="60">
        <f>IF(9&gt;$AS$1,"",9)</f>
        <v/>
      </c>
      <c r="M38" s="60">
        <f>IF(10&gt;$AS$1,"",10)</f>
        <v/>
      </c>
      <c r="N38" s="60">
        <f>IF(11&gt;$AS$1,"",11)</f>
        <v/>
      </c>
      <c r="O38" s="60">
        <f>IF(12&gt;$AS$1,"",12)</f>
        <v/>
      </c>
      <c r="P38" s="60">
        <f>IF(13&gt;$AS$1,"",13)</f>
        <v/>
      </c>
      <c r="Q38" s="60">
        <f>IF(14&gt;$AS$1,"",14)</f>
        <v/>
      </c>
      <c r="R38" s="61">
        <f>IF(15&gt;$AS$1,"",15)</f>
        <v/>
      </c>
      <c r="S38" s="61">
        <f>IF(16&gt;$AS$1,"",16)</f>
        <v/>
      </c>
      <c r="T38" s="61">
        <f>IF(17&gt;$AS$1,"",17)</f>
        <v/>
      </c>
      <c r="U38" s="61">
        <f>IF(18&gt;$AS$1,"",18)</f>
        <v/>
      </c>
      <c r="V38" s="61">
        <f>IF(19&gt;$AS$1,"",19)</f>
        <v/>
      </c>
      <c r="W38" s="61">
        <f>IF(20&gt;$AS$1,"",20)</f>
        <v/>
      </c>
      <c r="X38" s="61">
        <f>IF(21&gt;$AS$1,"",21)</f>
        <v/>
      </c>
      <c r="Y38" s="62">
        <f>IF(22&gt;$AS$1,"",22)</f>
        <v/>
      </c>
      <c r="Z38" s="62">
        <f>IF(23&gt;$AS$1,"",23)</f>
        <v/>
      </c>
      <c r="AA38" s="62">
        <f>IF(24&gt;$AS$1,"",24)</f>
        <v/>
      </c>
      <c r="AB38" s="62">
        <f>IF(25&gt;$AS$1,"",25)</f>
        <v/>
      </c>
      <c r="AC38" s="62">
        <f>IF(26&gt;$AS$1,"",26)</f>
        <v/>
      </c>
      <c r="AD38" s="62">
        <f>IF(27&gt;$AS$1,"",27)</f>
        <v/>
      </c>
      <c r="AE38" s="62">
        <f>IF(28&gt;$AS$1,"",28)</f>
        <v/>
      </c>
      <c r="AF38" s="63">
        <f>IF(29&gt;$AS$1,"",29)</f>
        <v/>
      </c>
      <c r="AG38" s="63">
        <f>IF(30&gt;$AS$1,"",30)</f>
        <v/>
      </c>
      <c r="AH38" s="63">
        <f>IF(31&gt;$AS$1,"",31)</f>
        <v/>
      </c>
      <c r="AI38" s="1" t="n"/>
      <c r="AJ38" s="1" t="n"/>
      <c r="AK38" s="78" t="inlineStr">
        <is>
          <t>Humeur</t>
        </is>
      </c>
      <c r="AL38" s="79" t="n"/>
      <c r="AM38" s="79" t="n"/>
      <c r="AN38" s="1" t="n"/>
      <c r="AO38" s="1" t="n"/>
      <c r="AP38" s="1" t="n"/>
      <c r="AQ38" s="1" t="n"/>
      <c r="AR38" s="1" t="n"/>
      <c r="AS38" s="1" t="n"/>
      <c r="AT38" s="1" t="n"/>
    </row>
    <row r="39" ht="16" customHeight="1">
      <c r="A39" s="1" t="n"/>
      <c r="B39" s="1" t="n"/>
      <c r="C39" s="71" t="inlineStr">
        <is>
          <t>Humeur (1-10)</t>
        </is>
      </c>
      <c r="D39" s="80" t="n"/>
      <c r="E39" s="80" t="n"/>
      <c r="F39" s="80" t="n"/>
      <c r="G39" s="80" t="n"/>
      <c r="H39" s="80" t="n"/>
      <c r="I39" s="80" t="n"/>
      <c r="J39" s="80" t="n"/>
      <c r="K39" s="80" t="n"/>
      <c r="L39" s="80" t="n"/>
      <c r="M39" s="80" t="n"/>
      <c r="N39" s="80" t="n"/>
      <c r="O39" s="80" t="n"/>
      <c r="P39" s="80" t="n"/>
      <c r="Q39" s="80" t="n"/>
      <c r="R39" s="80" t="n"/>
      <c r="S39" s="80" t="n"/>
      <c r="T39" s="80" t="n"/>
      <c r="U39" s="80" t="n"/>
      <c r="V39" s="80" t="n"/>
      <c r="W39" s="80" t="n"/>
      <c r="X39" s="80" t="n"/>
      <c r="Y39" s="80" t="n"/>
      <c r="Z39" s="80" t="n"/>
      <c r="AA39" s="80" t="n"/>
      <c r="AB39" s="80" t="n"/>
      <c r="AC39" s="80" t="n"/>
      <c r="AD39" s="80" t="n"/>
      <c r="AE39" s="80" t="n"/>
      <c r="AF39" s="80" t="n"/>
      <c r="AG39" s="80" t="n"/>
      <c r="AH39" s="80" t="n"/>
      <c r="AI39" s="1" t="n"/>
      <c r="AJ39" s="1" t="n"/>
      <c r="AK39" s="81" t="inlineStr">
        <is>
          <t>Semaine 1</t>
        </is>
      </c>
      <c r="AL39" s="82">
        <f>IF(AM39="","",REPT("█",ROUND(MAX(0,MIN(1,AM39))*15,0)))</f>
        <v/>
      </c>
      <c r="AM39" s="70">
        <f>IF(COUNT(D39:J39)=0,"",AVERAGE(D39:J39)/10)</f>
        <v/>
      </c>
      <c r="AN39" s="1" t="n"/>
      <c r="AO39" s="1" t="n"/>
      <c r="AP39" s="1" t="n"/>
      <c r="AQ39" s="1" t="n"/>
      <c r="AR39" s="1" t="n"/>
      <c r="AS39" s="1" t="n"/>
      <c r="AT39" s="1" t="n"/>
    </row>
    <row r="40" ht="16" customHeight="1">
      <c r="A40" s="1" t="n"/>
      <c r="B40" s="1" t="n"/>
      <c r="C40" s="71" t="inlineStr">
        <is>
          <t>Motivation (1-10)</t>
        </is>
      </c>
      <c r="D40" s="80" t="n"/>
      <c r="E40" s="80" t="n"/>
      <c r="F40" s="80" t="n"/>
      <c r="G40" s="80" t="n"/>
      <c r="H40" s="80" t="n"/>
      <c r="I40" s="80" t="n"/>
      <c r="J40" s="80" t="n"/>
      <c r="K40" s="80" t="n"/>
      <c r="L40" s="80" t="n"/>
      <c r="M40" s="80" t="n"/>
      <c r="N40" s="80" t="n"/>
      <c r="O40" s="80" t="n"/>
      <c r="P40" s="80" t="n"/>
      <c r="Q40" s="80" t="n"/>
      <c r="R40" s="80" t="n"/>
      <c r="S40" s="80" t="n"/>
      <c r="T40" s="80" t="n"/>
      <c r="U40" s="80" t="n"/>
      <c r="V40" s="80" t="n"/>
      <c r="W40" s="80" t="n"/>
      <c r="X40" s="80" t="n"/>
      <c r="Y40" s="80" t="n"/>
      <c r="Z40" s="80" t="n"/>
      <c r="AA40" s="80" t="n"/>
      <c r="AB40" s="80" t="n"/>
      <c r="AC40" s="80" t="n"/>
      <c r="AD40" s="80" t="n"/>
      <c r="AE40" s="80" t="n"/>
      <c r="AF40" s="80" t="n"/>
      <c r="AG40" s="80" t="n"/>
      <c r="AH40" s="80" t="n"/>
      <c r="AI40" s="1" t="n"/>
      <c r="AJ40" s="1" t="n"/>
      <c r="AK40" s="81" t="inlineStr">
        <is>
          <t>Semaine 2</t>
        </is>
      </c>
      <c r="AL40" s="82">
        <f>IF(AM40="","",REPT("█",ROUND(MAX(0,MIN(1,AM40))*15,0)))</f>
        <v/>
      </c>
      <c r="AM40" s="70">
        <f>IF(COUNT(K39:Q39)=0,"",AVERAGE(K39:Q39)/10)</f>
        <v/>
      </c>
      <c r="AN40" s="1" t="n"/>
      <c r="AO40" s="1" t="n"/>
      <c r="AP40" s="1" t="n"/>
      <c r="AQ40" s="1" t="n"/>
      <c r="AR40" s="1" t="n"/>
      <c r="AS40" s="1" t="n"/>
      <c r="AT40" s="1" t="n"/>
    </row>
    <row r="41" ht="16" customHeight="1">
      <c r="A41" s="1" t="n"/>
      <c r="B41" s="1" t="n"/>
      <c r="C41" s="75" t="inlineStr">
        <is>
          <t>Score mental</t>
        </is>
      </c>
      <c r="D41" s="72">
        <f>IF(COUNT(D39:D40)=0,"",AVERAGE(D39:D40)/10)</f>
        <v/>
      </c>
      <c r="E41" s="72">
        <f>IF(COUNT(E39:E40)=0,"",AVERAGE(E39:E40)/10)</f>
        <v/>
      </c>
      <c r="F41" s="72">
        <f>IF(COUNT(F39:F40)=0,"",AVERAGE(F39:F40)/10)</f>
        <v/>
      </c>
      <c r="G41" s="72">
        <f>IF(COUNT(G39:G40)=0,"",AVERAGE(G39:G40)/10)</f>
        <v/>
      </c>
      <c r="H41" s="72">
        <f>IF(COUNT(H39:H40)=0,"",AVERAGE(H39:H40)/10)</f>
        <v/>
      </c>
      <c r="I41" s="72">
        <f>IF(COUNT(I39:I40)=0,"",AVERAGE(I39:I40)/10)</f>
        <v/>
      </c>
      <c r="J41" s="72">
        <f>IF(COUNT(J39:J40)=0,"",AVERAGE(J39:J40)/10)</f>
        <v/>
      </c>
      <c r="K41" s="72">
        <f>IF(COUNT(K39:K40)=0,"",AVERAGE(K39:K40)/10)</f>
        <v/>
      </c>
      <c r="L41" s="72">
        <f>IF(COUNT(L39:L40)=0,"",AVERAGE(L39:L40)/10)</f>
        <v/>
      </c>
      <c r="M41" s="72">
        <f>IF(COUNT(M39:M40)=0,"",AVERAGE(M39:M40)/10)</f>
        <v/>
      </c>
      <c r="N41" s="72">
        <f>IF(COUNT(N39:N40)=0,"",AVERAGE(N39:N40)/10)</f>
        <v/>
      </c>
      <c r="O41" s="72">
        <f>IF(COUNT(O39:O40)=0,"",AVERAGE(O39:O40)/10)</f>
        <v/>
      </c>
      <c r="P41" s="72">
        <f>IF(COUNT(P39:P40)=0,"",AVERAGE(P39:P40)/10)</f>
        <v/>
      </c>
      <c r="Q41" s="72">
        <f>IF(COUNT(Q39:Q40)=0,"",AVERAGE(Q39:Q40)/10)</f>
        <v/>
      </c>
      <c r="R41" s="72">
        <f>IF(COUNT(R39:R40)=0,"",AVERAGE(R39:R40)/10)</f>
        <v/>
      </c>
      <c r="S41" s="72">
        <f>IF(COUNT(S39:S40)=0,"",AVERAGE(S39:S40)/10)</f>
        <v/>
      </c>
      <c r="T41" s="72">
        <f>IF(COUNT(T39:T40)=0,"",AVERAGE(T39:T40)/10)</f>
        <v/>
      </c>
      <c r="U41" s="72">
        <f>IF(COUNT(U39:U40)=0,"",AVERAGE(U39:U40)/10)</f>
        <v/>
      </c>
      <c r="V41" s="72">
        <f>IF(COUNT(V39:V40)=0,"",AVERAGE(V39:V40)/10)</f>
        <v/>
      </c>
      <c r="W41" s="72">
        <f>IF(COUNT(W39:W40)=0,"",AVERAGE(W39:W40)/10)</f>
        <v/>
      </c>
      <c r="X41" s="72">
        <f>IF(COUNT(X39:X40)=0,"",AVERAGE(X39:X40)/10)</f>
        <v/>
      </c>
      <c r="Y41" s="72">
        <f>IF(COUNT(Y39:Y40)=0,"",AVERAGE(Y39:Y40)/10)</f>
        <v/>
      </c>
      <c r="Z41" s="72">
        <f>IF(COUNT(Z39:Z40)=0,"",AVERAGE(Z39:Z40)/10)</f>
        <v/>
      </c>
      <c r="AA41" s="72">
        <f>IF(COUNT(AA39:AA40)=0,"",AVERAGE(AA39:AA40)/10)</f>
        <v/>
      </c>
      <c r="AB41" s="72">
        <f>IF(COUNT(AB39:AB40)=0,"",AVERAGE(AB39:AB40)/10)</f>
        <v/>
      </c>
      <c r="AC41" s="72">
        <f>IF(COUNT(AC39:AC40)=0,"",AVERAGE(AC39:AC40)/10)</f>
        <v/>
      </c>
      <c r="AD41" s="72">
        <f>IF(COUNT(AD39:AD40)=0,"",AVERAGE(AD39:AD40)/10)</f>
        <v/>
      </c>
      <c r="AE41" s="72">
        <f>IF(COUNT(AE39:AE40)=0,"",AVERAGE(AE39:AE40)/10)</f>
        <v/>
      </c>
      <c r="AF41" s="72">
        <f>IF(COUNT(AF39:AF40)=0,"",AVERAGE(AF39:AF40)/10)</f>
        <v/>
      </c>
      <c r="AG41" s="72">
        <f>IF(COUNT(AG39:AG40)=0,"",AVERAGE(AG39:AG40)/10)</f>
        <v/>
      </c>
      <c r="AH41" s="72">
        <f>IF(COUNT(AH39:AH40)=0,"",AVERAGE(AH39:AH40)/10)</f>
        <v/>
      </c>
      <c r="AI41" s="1" t="n"/>
      <c r="AJ41" s="1" t="n"/>
      <c r="AK41" s="81" t="inlineStr">
        <is>
          <t>Semaine 3</t>
        </is>
      </c>
      <c r="AL41" s="82">
        <f>IF(AM41="","",REPT("█",ROUND(MAX(0,MIN(1,AM41))*15,0)))</f>
        <v/>
      </c>
      <c r="AM41" s="70">
        <f>IF(COUNT(R39:X39)=0,"",AVERAGE(R39:X39)/10)</f>
        <v/>
      </c>
      <c r="AN41" s="1" t="n"/>
      <c r="AO41" s="1" t="n"/>
      <c r="AP41" s="1" t="n"/>
      <c r="AQ41" s="1" t="n"/>
      <c r="AR41" s="1" t="n"/>
      <c r="AS41" s="1" t="n"/>
      <c r="AT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81" t="inlineStr">
        <is>
          <t>Semaine 4</t>
        </is>
      </c>
      <c r="AL42" s="82">
        <f>IF(AM42="","",REPT("█",ROUND(MAX(0,MIN(1,AM42))*15,0)))</f>
        <v/>
      </c>
      <c r="AM42" s="70">
        <f>IF(COUNT(Y39:AE39)=0,"",AVERAGE(Y39:AE39)/10)</f>
        <v/>
      </c>
      <c r="AN42" s="1" t="n"/>
      <c r="AO42" s="1" t="n"/>
      <c r="AP42" s="1" t="n"/>
      <c r="AQ42" s="1" t="n"/>
      <c r="AR42" s="1" t="n"/>
      <c r="AS42" s="1" t="n"/>
      <c r="AT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81" t="inlineStr">
        <is>
          <t>Semaine 5</t>
        </is>
      </c>
      <c r="AL43" s="82">
        <f>IF(AM43="","",REPT("█",ROUND(MAX(0,MIN(1,AM43))*15,0)))</f>
        <v/>
      </c>
      <c r="AM43" s="70">
        <f>IF(COUNT(AF39:AH39)=0,"",AVERAGE(AF39:AH39)/10)</f>
        <v/>
      </c>
      <c r="AN43" s="1" t="n"/>
      <c r="AO43" s="1" t="n"/>
      <c r="AP43" s="1" t="n"/>
      <c r="AQ43" s="1" t="n"/>
      <c r="AR43" s="1" t="n"/>
      <c r="AS43" s="1" t="n"/>
      <c r="AT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83" t="inlineStr">
        <is>
          <t>Motivation</t>
        </is>
      </c>
      <c r="AL44" s="79" t="n"/>
      <c r="AM44" s="79" t="n"/>
      <c r="AN44" s="1" t="n"/>
      <c r="AO44" s="1" t="n"/>
      <c r="AP44" s="1" t="n"/>
      <c r="AQ44" s="1" t="n"/>
      <c r="AR44" s="1" t="n"/>
      <c r="AS44" s="1" t="n"/>
      <c r="AT44" s="1" t="n"/>
    </row>
    <row r="45" ht="1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81" t="inlineStr">
        <is>
          <t>Semaine 1</t>
        </is>
      </c>
      <c r="AL45" s="84">
        <f>IF(AM45="","",REPT("█",ROUND(MAX(0,MIN(1,AM45))*15,0)))</f>
        <v/>
      </c>
      <c r="AM45" s="70">
        <f>IF(COUNT(D40:J40)=0,"",AVERAGE(D40:J40)/10)</f>
        <v/>
      </c>
      <c r="AN45" s="1" t="n"/>
      <c r="AO45" s="1" t="n"/>
      <c r="AP45" s="1" t="n"/>
      <c r="AQ45" s="1" t="n"/>
      <c r="AR45" s="1" t="n"/>
      <c r="AS45" s="1" t="n"/>
      <c r="AT45" s="1" t="n"/>
    </row>
    <row r="46" ht="1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81" t="inlineStr">
        <is>
          <t>Semaine 2</t>
        </is>
      </c>
      <c r="AL46" s="84">
        <f>IF(AM46="","",REPT("█",ROUND(MAX(0,MIN(1,AM46))*15,0)))</f>
        <v/>
      </c>
      <c r="AM46" s="70">
        <f>IF(COUNT(K40:Q40)=0,"",AVERAGE(K40:Q40)/10)</f>
        <v/>
      </c>
      <c r="AN46" s="1" t="n"/>
      <c r="AO46" s="1" t="n"/>
      <c r="AP46" s="1" t="n"/>
      <c r="AQ46" s="1" t="n"/>
      <c r="AR46" s="1" t="n"/>
      <c r="AS46" s="1" t="n"/>
      <c r="AT46" s="1" t="n"/>
    </row>
    <row r="47" ht="1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81" t="inlineStr">
        <is>
          <t>Semaine 3</t>
        </is>
      </c>
      <c r="AL47" s="84">
        <f>IF(AM47="","",REPT("█",ROUND(MAX(0,MIN(1,AM47))*15,0)))</f>
        <v/>
      </c>
      <c r="AM47" s="70">
        <f>IF(COUNT(R40:X40)=0,"",AVERAGE(R40:X40)/10)</f>
        <v/>
      </c>
      <c r="AN47" s="1" t="n"/>
      <c r="AO47" s="1" t="n"/>
      <c r="AP47" s="1" t="n"/>
      <c r="AQ47" s="1" t="n"/>
      <c r="AR47" s="1" t="n"/>
      <c r="AS47" s="1" t="n"/>
      <c r="AT47" s="1" t="n"/>
    </row>
    <row r="48" ht="1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81" t="inlineStr">
        <is>
          <t>Semaine 4</t>
        </is>
      </c>
      <c r="AL48" s="84">
        <f>IF(AM48="","",REPT("█",ROUND(MAX(0,MIN(1,AM48))*15,0)))</f>
        <v/>
      </c>
      <c r="AM48" s="70">
        <f>IF(COUNT(Y40:AE40)=0,"",AVERAGE(Y40:AE40)/10)</f>
        <v/>
      </c>
      <c r="AN48" s="1" t="n"/>
      <c r="AO48" s="1" t="n"/>
      <c r="AP48" s="1" t="n"/>
      <c r="AQ48" s="1" t="n"/>
      <c r="AR48" s="1" t="n"/>
      <c r="AS48" s="1" t="n"/>
      <c r="AT48" s="1" t="n"/>
    </row>
    <row r="49" ht="1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81" t="inlineStr">
        <is>
          <t>Semaine 5</t>
        </is>
      </c>
      <c r="AL49" s="84">
        <f>IF(AM49="","",REPT("█",ROUND(MAX(0,MIN(1,AM49))*15,0)))</f>
        <v/>
      </c>
      <c r="AM49" s="70">
        <f>IF(COUNT(AF40:AH40)=0,"",AVERAGE(AF40:AH40)/10)</f>
        <v/>
      </c>
      <c r="AN49" s="1" t="n"/>
      <c r="AO49" s="1" t="n"/>
      <c r="AP49" s="1" t="n"/>
      <c r="AQ49" s="1" t="n"/>
      <c r="AR49" s="1" t="n"/>
      <c r="AS49" s="1" t="n"/>
      <c r="AT49" s="1" t="n"/>
    </row>
    <row r="50" ht="1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85" t="inlineStr">
        <is>
          <t>Score mental</t>
        </is>
      </c>
      <c r="AL50" s="79" t="n"/>
      <c r="AM50" s="79" t="n"/>
      <c r="AN50" s="1" t="n"/>
      <c r="AO50" s="1" t="n"/>
      <c r="AP50" s="1" t="n"/>
      <c r="AQ50" s="1" t="n"/>
      <c r="AR50" s="1" t="n"/>
      <c r="AS50" s="1" t="n"/>
      <c r="AT50" s="1" t="n"/>
    </row>
    <row r="51" ht="1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81" t="inlineStr">
        <is>
          <t>Semaine 1</t>
        </is>
      </c>
      <c r="AL51" s="74">
        <f>IF(AM51="","",REPT("█",ROUND(MAX(0,MIN(1,AM51))*15,0)))</f>
        <v/>
      </c>
      <c r="AM51" s="70">
        <f>IF(COUNT(D41:J41)=0,"",AVERAGE(D41:J41))</f>
        <v/>
      </c>
      <c r="AN51" s="1" t="n"/>
      <c r="AO51" s="1" t="n"/>
      <c r="AP51" s="1" t="n"/>
      <c r="AQ51" s="1" t="n"/>
      <c r="AR51" s="1" t="n"/>
      <c r="AS51" s="1" t="n"/>
      <c r="AT51" s="1" t="n"/>
    </row>
    <row r="52" ht="1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81" t="inlineStr">
        <is>
          <t>Semaine 2</t>
        </is>
      </c>
      <c r="AL52" s="74">
        <f>IF(AM52="","",REPT("█",ROUND(MAX(0,MIN(1,AM52))*15,0)))</f>
        <v/>
      </c>
      <c r="AM52" s="70">
        <f>IF(COUNT(K41:Q41)=0,"",AVERAGE(K41:Q41))</f>
        <v/>
      </c>
      <c r="AN52" s="1" t="n"/>
      <c r="AO52" s="1" t="n"/>
      <c r="AP52" s="1" t="n"/>
      <c r="AQ52" s="1" t="n"/>
      <c r="AR52" s="1" t="n"/>
      <c r="AS52" s="1" t="n"/>
      <c r="AT52" s="1" t="n"/>
    </row>
    <row r="53" ht="1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81" t="inlineStr">
        <is>
          <t>Semaine 3</t>
        </is>
      </c>
      <c r="AL53" s="74">
        <f>IF(AM53="","",REPT("█",ROUND(MAX(0,MIN(1,AM53))*15,0)))</f>
        <v/>
      </c>
      <c r="AM53" s="70">
        <f>IF(COUNT(R41:X41)=0,"",AVERAGE(R41:X41))</f>
        <v/>
      </c>
      <c r="AN53" s="1" t="n"/>
      <c r="AO53" s="1" t="n"/>
      <c r="AP53" s="1" t="n"/>
      <c r="AQ53" s="1" t="n"/>
      <c r="AR53" s="1" t="n"/>
      <c r="AS53" s="1" t="n"/>
      <c r="AT53" s="1" t="n"/>
    </row>
    <row r="54" ht="1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81" t="inlineStr">
        <is>
          <t>Semaine 4</t>
        </is>
      </c>
      <c r="AL54" s="74">
        <f>IF(AM54="","",REPT("█",ROUND(MAX(0,MIN(1,AM54))*15,0)))</f>
        <v/>
      </c>
      <c r="AM54" s="70">
        <f>IF(COUNT(Y41:AE41)=0,"",AVERAGE(Y41:AE41))</f>
        <v/>
      </c>
      <c r="AN54" s="1" t="n"/>
      <c r="AO54" s="1" t="n"/>
      <c r="AP54" s="1" t="n"/>
      <c r="AQ54" s="1" t="n"/>
      <c r="AR54" s="1" t="n"/>
      <c r="AS54" s="1" t="n"/>
      <c r="AT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81" t="inlineStr">
        <is>
          <t>Semaine 5</t>
        </is>
      </c>
      <c r="AL55" s="74">
        <f>IF(AM55="","",REPT("█",ROUND(MAX(0,MIN(1,AM55))*15,0)))</f>
        <v/>
      </c>
      <c r="AM55" s="70">
        <f>IF(COUNT(AF41:AH41)=0,"",AVERAGE(AF41:AH41))</f>
        <v/>
      </c>
      <c r="AN55" s="1" t="n"/>
      <c r="AO55" s="1" t="n"/>
      <c r="AP55" s="1" t="n"/>
      <c r="AQ55" s="1" t="n"/>
      <c r="AR55" s="1" t="n"/>
      <c r="AS55" s="1" t="n"/>
      <c r="AT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  <c r="AA58" s="1" t="n"/>
      <c r="AB58" s="1" t="n"/>
      <c r="AC58" s="1" t="n"/>
      <c r="AD58" s="1" t="n"/>
      <c r="AE58" s="1" t="n"/>
      <c r="AF58" s="1" t="n"/>
      <c r="AG58" s="1" t="n"/>
      <c r="AH58" s="1" t="n"/>
      <c r="AI58" s="1" t="n"/>
      <c r="AJ58" s="1" t="n"/>
      <c r="AK58" s="1" t="n"/>
      <c r="AL58" s="1" t="n"/>
      <c r="AM58" s="1" t="n"/>
      <c r="AN58" s="1" t="n"/>
      <c r="AO58" s="1" t="n"/>
      <c r="AP58" s="1" t="n"/>
      <c r="AQ58" s="1" t="n"/>
      <c r="AR58" s="1" t="n"/>
      <c r="AS58" s="1" t="n"/>
      <c r="AT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  <c r="AA59" s="1" t="n"/>
      <c r="AB59" s="1" t="n"/>
      <c r="AC59" s="1" t="n"/>
      <c r="AD59" s="1" t="n"/>
      <c r="AE59" s="1" t="n"/>
      <c r="AF59" s="1" t="n"/>
      <c r="AG59" s="1" t="n"/>
      <c r="AH59" s="1" t="n"/>
      <c r="AI59" s="1" t="n"/>
      <c r="AJ59" s="1" t="n"/>
      <c r="AK59" s="1" t="n"/>
      <c r="AL59" s="1" t="n"/>
      <c r="AM59" s="1" t="n"/>
      <c r="AN59" s="1" t="n"/>
      <c r="AO59" s="1" t="n"/>
      <c r="AP59" s="1" t="n"/>
      <c r="AQ59" s="1" t="n"/>
      <c r="AR59" s="1" t="n"/>
      <c r="AS59" s="1" t="n"/>
      <c r="AT59" s="1" t="n"/>
    </row>
    <row r="60">
      <c r="A60" s="1" t="n"/>
      <c r="B60" s="1" t="n"/>
      <c r="C60" s="1" t="n"/>
      <c r="D60" s="34">
        <f>IF(D19="",0,D19)</f>
        <v/>
      </c>
      <c r="E60" s="34">
        <f>IF(E19="",D60,E19)</f>
        <v/>
      </c>
      <c r="F60" s="34">
        <f>IF(F19="",E60,F19)</f>
        <v/>
      </c>
      <c r="G60" s="34">
        <f>IF(G19="",F60,G19)</f>
        <v/>
      </c>
      <c r="H60" s="34">
        <f>IF(H19="",G60,H19)</f>
        <v/>
      </c>
      <c r="I60" s="34">
        <f>IF(I19="",H60,I19)</f>
        <v/>
      </c>
      <c r="J60" s="34">
        <f>IF(J19="",I60,J19)</f>
        <v/>
      </c>
      <c r="K60" s="34">
        <f>IF(K19="",J60,K19)</f>
        <v/>
      </c>
      <c r="L60" s="34">
        <f>IF(L19="",K60,L19)</f>
        <v/>
      </c>
      <c r="M60" s="34">
        <f>IF(M19="",L60,M19)</f>
        <v/>
      </c>
      <c r="N60" s="34">
        <f>IF(N19="",M60,N19)</f>
        <v/>
      </c>
      <c r="O60" s="34">
        <f>IF(O19="",N60,O19)</f>
        <v/>
      </c>
      <c r="P60" s="34">
        <f>IF(P19="",O60,P19)</f>
        <v/>
      </c>
      <c r="Q60" s="34">
        <f>IF(Q19="",P60,Q19)</f>
        <v/>
      </c>
      <c r="R60" s="34">
        <f>IF(R19="",Q60,R19)</f>
        <v/>
      </c>
      <c r="S60" s="34">
        <f>IF(S19="",R60,S19)</f>
        <v/>
      </c>
      <c r="T60" s="34">
        <f>IF(T19="",S60,T19)</f>
        <v/>
      </c>
      <c r="U60" s="34">
        <f>IF(U19="",T60,U19)</f>
        <v/>
      </c>
      <c r="V60" s="34">
        <f>IF(V19="",U60,V19)</f>
        <v/>
      </c>
      <c r="W60" s="34">
        <f>IF(W19="",V60,W19)</f>
        <v/>
      </c>
      <c r="X60" s="34">
        <f>IF(X19="",W60,X19)</f>
        <v/>
      </c>
      <c r="Y60" s="34">
        <f>IF(Y19="",X60,Y19)</f>
        <v/>
      </c>
      <c r="Z60" s="34">
        <f>IF(Z19="",Y60,Z19)</f>
        <v/>
      </c>
      <c r="AA60" s="34">
        <f>IF(AA19="",Z60,AA19)</f>
        <v/>
      </c>
      <c r="AB60" s="34">
        <f>IF(AB19="",AA60,AB19)</f>
        <v/>
      </c>
      <c r="AC60" s="34">
        <f>IF(AC19="",AB60,AC19)</f>
        <v/>
      </c>
      <c r="AD60" s="34">
        <f>IF(AD19="",AC60,AD19)</f>
        <v/>
      </c>
      <c r="AE60" s="34">
        <f>IF(AE19="",AD60,AE19)</f>
        <v/>
      </c>
      <c r="AF60" s="34">
        <f>IF(AF19="",AE60,AF19)</f>
        <v/>
      </c>
      <c r="AG60" s="34">
        <f>IF(AG19="",AF60,AG19)</f>
        <v/>
      </c>
      <c r="AH60" s="34">
        <f>IF(AH19="",AG60,AH19)</f>
        <v/>
      </c>
      <c r="AI60" s="1" t="n"/>
      <c r="AJ60" s="1" t="n"/>
      <c r="AK60" s="1" t="n"/>
      <c r="AL60" s="1" t="n"/>
      <c r="AM60" s="1" t="n"/>
      <c r="AN60" s="1" t="n"/>
      <c r="AO60" s="1" t="n"/>
      <c r="AP60" s="1" t="n"/>
      <c r="AQ60" s="1" t="n"/>
      <c r="AR60" s="1" t="n"/>
      <c r="AS60" s="1" t="n"/>
      <c r="AT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  <c r="AA61" s="1" t="n"/>
      <c r="AB61" s="1" t="n"/>
      <c r="AC61" s="1" t="n"/>
      <c r="AD61" s="1" t="n"/>
      <c r="AE61" s="1" t="n"/>
      <c r="AF61" s="1" t="n"/>
      <c r="AG61" s="1" t="n"/>
      <c r="AH61" s="1" t="n"/>
      <c r="AI61" s="1" t="n"/>
      <c r="AJ61" s="1" t="n"/>
      <c r="AK61" s="1" t="n"/>
      <c r="AL61" s="1" t="n"/>
      <c r="AM61" s="1" t="n"/>
      <c r="AN61" s="1" t="n"/>
      <c r="AO61" s="1" t="n"/>
      <c r="AP61" s="1" t="n"/>
      <c r="AQ61" s="1" t="n"/>
      <c r="AR61" s="1" t="n"/>
      <c r="AS61" s="1" t="n"/>
      <c r="AT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  <c r="AA62" s="1" t="n"/>
      <c r="AB62" s="1" t="n"/>
      <c r="AC62" s="1" t="n"/>
      <c r="AD62" s="1" t="n"/>
      <c r="AE62" s="1" t="n"/>
      <c r="AF62" s="1" t="n"/>
      <c r="AG62" s="1" t="n"/>
      <c r="AH62" s="1" t="n"/>
      <c r="AI62" s="1" t="n"/>
      <c r="AJ62" s="1" t="n"/>
      <c r="AK62" s="1" t="n"/>
      <c r="AL62" s="1" t="n"/>
      <c r="AM62" s="1" t="n"/>
      <c r="AN62" s="1" t="n"/>
      <c r="AO62" s="1" t="n"/>
      <c r="AP62" s="1" t="n"/>
      <c r="AQ62" s="1" t="n"/>
      <c r="AR62" s="1" t="n"/>
      <c r="AS62" s="1" t="n"/>
      <c r="AT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  <c r="AA63" s="1" t="n"/>
      <c r="AB63" s="1" t="n"/>
      <c r="AC63" s="1" t="n"/>
      <c r="AD63" s="1" t="n"/>
      <c r="AE63" s="1" t="n"/>
      <c r="AF63" s="1" t="n"/>
      <c r="AG63" s="1" t="n"/>
      <c r="AH63" s="1" t="n"/>
      <c r="AI63" s="1" t="n"/>
      <c r="AJ63" s="1" t="n"/>
      <c r="AK63" s="1" t="n"/>
      <c r="AL63" s="1" t="n"/>
      <c r="AM63" s="1" t="n"/>
      <c r="AN63" s="1" t="n"/>
      <c r="AO63" s="1" t="n"/>
      <c r="AP63" s="1" t="n"/>
      <c r="AQ63" s="1" t="n"/>
      <c r="AR63" s="1" t="n"/>
      <c r="AS63" s="1" t="n"/>
      <c r="AT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  <c r="AA64" s="1" t="n"/>
      <c r="AB64" s="1" t="n"/>
      <c r="AC64" s="1" t="n"/>
      <c r="AD64" s="1" t="n"/>
      <c r="AE64" s="1" t="n"/>
      <c r="AF64" s="1" t="n"/>
      <c r="AG64" s="1" t="n"/>
      <c r="AH64" s="1" t="n"/>
      <c r="AI64" s="1" t="n"/>
      <c r="AJ64" s="1" t="n"/>
      <c r="AK64" s="1" t="n"/>
      <c r="AL64" s="1" t="n"/>
      <c r="AM64" s="1" t="n"/>
      <c r="AN64" s="1" t="n"/>
      <c r="AO64" s="1" t="n"/>
      <c r="AP64" s="1" t="n"/>
      <c r="AQ64" s="1" t="n"/>
      <c r="AR64" s="1" t="n"/>
      <c r="AS64" s="1" t="n"/>
      <c r="AT64" s="1" t="n"/>
    </row>
  </sheetData>
  <mergeCells count="23">
    <mergeCell ref="Y36:AE36"/>
    <mergeCell ref="AF6:AH6"/>
    <mergeCell ref="AK36:AM37"/>
    <mergeCell ref="K3:P4"/>
    <mergeCell ref="K2:P2"/>
    <mergeCell ref="Q3:AB4"/>
    <mergeCell ref="K6:Q6"/>
    <mergeCell ref="AC3:AH4"/>
    <mergeCell ref="F2:J2"/>
    <mergeCell ref="Q2:AB2"/>
    <mergeCell ref="AC2:AH2"/>
    <mergeCell ref="D36:J36"/>
    <mergeCell ref="K36:Q36"/>
    <mergeCell ref="AL21:AM21"/>
    <mergeCell ref="D6:J6"/>
    <mergeCell ref="AF36:AH36"/>
    <mergeCell ref="R6:X6"/>
    <mergeCell ref="R36:X36"/>
    <mergeCell ref="F3:J4"/>
    <mergeCell ref="AL20:AM20"/>
    <mergeCell ref="AK6:AM7"/>
    <mergeCell ref="AL19:AM19"/>
    <mergeCell ref="Y6:AE6"/>
  </mergeCells>
  <conditionalFormatting sqref="D6:AH8">
    <cfRule type="expression" priority="1" dxfId="0">
      <formula>COLUMN(D6)-3&gt;$AS$1</formula>
    </cfRule>
  </conditionalFormatting>
  <conditionalFormatting sqref="D9:AH18">
    <cfRule type="expression" priority="2" dxfId="1">
      <formula>OR(COLUMN(D9)-3&gt;$AS$1,$C9="")</formula>
    </cfRule>
  </conditionalFormatting>
  <conditionalFormatting sqref="D9:J18">
    <cfRule type="expression" priority="3" dxfId="2">
      <formula>AND(D9&lt;&gt;"",D9&lt;&gt;FALSE)</formula>
    </cfRule>
  </conditionalFormatting>
  <conditionalFormatting sqref="K9:Q18">
    <cfRule type="expression" priority="4" dxfId="3">
      <formula>AND(K9&lt;&gt;"",K9&lt;&gt;FALSE)</formula>
    </cfRule>
  </conditionalFormatting>
  <conditionalFormatting sqref="R9:X18">
    <cfRule type="expression" priority="5" dxfId="4">
      <formula>AND(R9&lt;&gt;"",R9&lt;&gt;FALSE)</formula>
    </cfRule>
  </conditionalFormatting>
  <conditionalFormatting sqref="Y9:AE18">
    <cfRule type="expression" priority="6" dxfId="5">
      <formula>AND(Y9&lt;&gt;"",Y9&lt;&gt;FALSE)</formula>
    </cfRule>
  </conditionalFormatting>
  <conditionalFormatting sqref="AF9:AH18">
    <cfRule type="expression" priority="7" dxfId="6">
      <formula>AND(AF9&lt;&gt;"",AF9&lt;&gt;FALSE)</formula>
    </cfRule>
  </conditionalFormatting>
  <conditionalFormatting sqref="D8:AH8">
    <cfRule type="expression" priority="8" dxfId="10">
      <formula>AND(COLUMN(D8)-3&lt;=$AS$1,$AR$1+COLUMN(D8)-4=TODAY())</formula>
    </cfRule>
  </conditionalFormatting>
  <conditionalFormatting sqref="D19:AH19">
    <cfRule type="expression" priority="9" dxfId="7">
      <formula>AND(ISNUMBER(D19),D19&gt;=0.7)</formula>
    </cfRule>
    <cfRule type="expression" priority="10" dxfId="8">
      <formula>AND(ISNUMBER(D19),D19&gt;=0.4,D19&lt;0.7)</formula>
    </cfRule>
    <cfRule type="expression" priority="11" dxfId="9">
      <formula>AND(ISNUMBER(D19),D19&lt;0.4)</formula>
    </cfRule>
  </conditionalFormatting>
  <conditionalFormatting sqref="D36:AH38">
    <cfRule type="expression" priority="12" dxfId="0">
      <formula>COLUMN(D36)-3&gt;$AS$1</formula>
    </cfRule>
  </conditionalFormatting>
  <conditionalFormatting sqref="D39:AH40">
    <cfRule type="expression" priority="13" dxfId="0">
      <formula>COLUMN(D39)-3&gt;$AS$1</formula>
    </cfRule>
  </conditionalFormatting>
  <conditionalFormatting sqref="D41:AH41">
    <cfRule type="expression" priority="14" dxfId="7">
      <formula>AND(ISNUMBER(D41),D41&gt;=0.7)</formula>
    </cfRule>
    <cfRule type="expression" priority="15" dxfId="8">
      <formula>AND(ISNUMBER(D41),D41&gt;=0.4,D41&lt;0.7)</formula>
    </cfRule>
    <cfRule type="expression" priority="16" dxfId="9">
      <formula>AND(ISNUMBER(D41),D41&lt;0.4)</formula>
    </cfRule>
  </conditionalFormatting>
  <conditionalFormatting sqref="AL9:AM18">
    <cfRule type="expression" priority="17" dxfId="7">
      <formula>AND(ISNUMBER($AM9),$AM9&gt;=0.7)</formula>
    </cfRule>
    <cfRule type="expression" priority="18" dxfId="8">
      <formula>AND(ISNUMBER($AM9),$AM9&gt;=0.4,$AM9&lt;0.7)</formula>
    </cfRule>
    <cfRule type="expression" priority="19" dxfId="9">
      <formula>AND(ISNUMBER($AM9),$AM9&lt;0.4)</formula>
    </cfRule>
  </conditionalFormatting>
  <conditionalFormatting sqref="AL51:AM55">
    <cfRule type="expression" priority="20" dxfId="7">
      <formula>AND(ISNUMBER($AM51),$AM51&gt;=0.7)</formula>
    </cfRule>
    <cfRule type="expression" priority="21" dxfId="8">
      <formula>AND(ISNUMBER($AM51),$AM51&gt;=0.4,$AM51&lt;0.7)</formula>
    </cfRule>
    <cfRule type="expression" priority="22" dxfId="9">
      <formula>AND(ISNUMBER($AM51),$AM51&lt;0.4)</formula>
    </cfRule>
  </conditionalFormatting>
  <dataValidations count="1">
    <dataValidation sqref="D39:AH40" showDropDown="0" showInputMessage="0" showErrorMessage="1" allowBlank="1" error="Une note de 1 à 10." type="whole" operator="between">
      <formula1>1</formula1>
      <formula2>10</formula2>
    </dataValidation>
  </dataValidations>
  <hyperlinks>
    <hyperlink ref="B3" location="'Mai'!A1" display="◄"/>
    <hyperlink ref="D3" location="'Juillet'!A1" display="►"/>
  </hyperlink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tabColor rgb="004F7CF7"/>
    <outlinePr summaryBelow="1" summaryRight="1"/>
    <pageSetUpPr fitToPage="1"/>
  </sheetPr>
  <dimension ref="A1:AT64"/>
  <sheetViews>
    <sheetView showGridLines="0" tabSelected="0" zoomScale="90" workbookViewId="0">
      <pane xSplit="3" topLeftCell="D1" activePane="topRight" state="frozen"/>
      <selection pane="topRight" activeCell="A1" sqref="A1"/>
    </sheetView>
  </sheetViews>
  <sheetFormatPr baseColWidth="8" defaultRowHeight="15"/>
  <cols>
    <col width="2" customWidth="1" min="1" max="1"/>
    <col width="3" customWidth="1" min="2" max="2"/>
    <col width="26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4.5" customWidth="1" min="34" max="34"/>
    <col width="2" customWidth="1" min="35" max="35"/>
    <col width="2" customWidth="1" min="36" max="36"/>
    <col width="26" customWidth="1" min="37" max="37"/>
    <col width="18" customWidth="1" min="38" max="38"/>
    <col width="10" customWidth="1" min="39" max="39"/>
    <col width="2" customWidth="1" min="40" max="40"/>
    <col width="6" customWidth="1" min="44" max="44"/>
    <col width="6" customWidth="1" min="45" max="45"/>
    <col width="6" customWidth="1" min="46" max="46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33">
        <f>DATE('Démarrer'!$C$6,7,1)</f>
        <v/>
      </c>
      <c r="AS1" s="34">
        <f>DAY(EOMONTH(AR1,0))</f>
        <v/>
      </c>
      <c r="AT1" s="34">
        <f>MAX(0,MIN(AS1,TODAY()-AR1+1))</f>
        <v/>
      </c>
    </row>
    <row r="2" ht="22" customHeight="1">
      <c r="A2" s="1" t="n"/>
      <c r="B2" s="1" t="n"/>
      <c r="C2" s="10">
        <f>'Démarrer'!$C$6</f>
        <v/>
      </c>
      <c r="D2" s="1" t="n"/>
      <c r="E2" s="1" t="n"/>
      <c r="F2" s="35" t="inlineStr">
        <is>
          <t>Habitudes</t>
        </is>
      </c>
      <c r="K2" s="35" t="inlineStr">
        <is>
          <t>Cases cochées</t>
        </is>
      </c>
      <c r="Q2" s="35" t="inlineStr">
        <is>
          <t>Progression</t>
        </is>
      </c>
      <c r="AC2" s="35" t="inlineStr">
        <is>
          <t>Progression en %</t>
        </is>
      </c>
      <c r="AI2" s="1" t="n"/>
      <c r="AJ2" s="1" t="n"/>
      <c r="AK2" s="1" t="n"/>
      <c r="AL2" s="1" t="n"/>
      <c r="AM2" s="1" t="n"/>
      <c r="AN2" s="1" t="n"/>
      <c r="AO2" s="1" t="n"/>
      <c r="AP2" s="1" t="n"/>
      <c r="AQ2" s="1" t="n"/>
      <c r="AR2" s="34">
        <f>COUNTA('Démarrer'!$C$9:$C$18)</f>
        <v/>
      </c>
      <c r="AS2" s="1" t="n"/>
      <c r="AT2" s="1" t="n"/>
    </row>
    <row r="3" ht="34" customHeight="1">
      <c r="A3" s="1" t="n"/>
      <c r="B3" s="36" t="inlineStr">
        <is>
          <t>◄</t>
        </is>
      </c>
      <c r="C3" s="37" t="inlineStr">
        <is>
          <t>Juillet</t>
        </is>
      </c>
      <c r="D3" s="36" t="inlineStr">
        <is>
          <t>►</t>
        </is>
      </c>
      <c r="E3" s="1" t="n"/>
      <c r="F3" s="38">
        <f>$AR$2</f>
        <v/>
      </c>
      <c r="K3" s="38">
        <f>SUM(AS9:AS18)</f>
        <v/>
      </c>
      <c r="Q3" s="39">
        <f>REPT("█",ROUND(MAX(0,MIN(1,AC3))*28,0))&amp;REPT("░",28-ROUND(MAX(0,MIN(1,AC3))*28,0))</f>
        <v/>
      </c>
      <c r="AC3" s="40">
        <f>IF(OR($AT$1=0,$AR$2=0),0,MIN(1,K3/($AR$2*$AT$1)))</f>
        <v/>
      </c>
      <c r="AI3" s="1" t="n"/>
      <c r="AJ3" s="1" t="n"/>
      <c r="AK3" s="1" t="n"/>
      <c r="AL3" s="1" t="n"/>
      <c r="AM3" s="1" t="n"/>
      <c r="AN3" s="1" t="n"/>
      <c r="AO3" s="1" t="n"/>
      <c r="AP3" s="1" t="n"/>
      <c r="AQ3" s="1" t="n"/>
      <c r="AR3" s="1" t="n"/>
      <c r="AS3" s="34">
        <f>IF(COUNT(D39:AH39)=0,"",AVERAGE(D39:AH39))</f>
        <v/>
      </c>
      <c r="AT3" s="34">
        <f>IF(COUNT(D40:AH40)=0,"",AVERAGE(D40:AH40))</f>
        <v/>
      </c>
    </row>
    <row r="4" ht="22" customHeight="1">
      <c r="A4" s="1" t="n"/>
      <c r="B4" s="1" t="n"/>
      <c r="C4" s="117" t="inlineStr">
        <is>
          <t>- Suivi d'habitudes -</t>
        </is>
      </c>
      <c r="D4" s="1" t="n"/>
      <c r="E4" s="1" t="n"/>
      <c r="AI4" s="1" t="n"/>
      <c r="AJ4" s="1" t="n"/>
      <c r="AK4" s="1" t="n"/>
      <c r="AL4" s="1" t="n"/>
      <c r="AM4" s="1" t="n"/>
      <c r="AN4" s="1" t="n"/>
      <c r="AO4" s="1" t="n"/>
      <c r="AP4" s="1" t="n"/>
      <c r="AQ4" s="1" t="n"/>
      <c r="AR4" s="1" t="n"/>
      <c r="AS4" s="1" t="n"/>
      <c r="AT4" s="1" t="n"/>
    </row>
    <row r="5" ht="10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" t="n"/>
      <c r="AB5" s="1" t="n"/>
      <c r="AC5" s="1" t="n"/>
      <c r="AD5" s="1" t="n"/>
      <c r="AE5" s="1" t="n"/>
      <c r="AF5" s="1" t="n"/>
      <c r="AG5" s="1" t="n"/>
      <c r="AH5" s="1" t="n"/>
      <c r="AI5" s="1" t="n"/>
      <c r="AJ5" s="1" t="n"/>
      <c r="AK5" s="1" t="n"/>
      <c r="AL5" s="1" t="n"/>
      <c r="AM5" s="1" t="n"/>
      <c r="AN5" s="1" t="n"/>
      <c r="AO5" s="1" t="n"/>
      <c r="AP5" s="1" t="n"/>
      <c r="AQ5" s="1" t="n"/>
      <c r="AR5" s="1" t="n"/>
      <c r="AS5" s="1" t="n"/>
      <c r="AT5" s="1" t="n"/>
    </row>
    <row r="6" ht="18" customHeight="1">
      <c r="A6" s="1" t="n"/>
      <c r="B6" s="1" t="n"/>
      <c r="C6" s="42" t="inlineStr">
        <is>
          <t>Mes habitudes</t>
        </is>
      </c>
      <c r="D6" s="43" t="inlineStr">
        <is>
          <t>Semaine 1</t>
        </is>
      </c>
      <c r="E6" s="44" t="n"/>
      <c r="F6" s="44" t="n"/>
      <c r="G6" s="44" t="n"/>
      <c r="H6" s="44" t="n"/>
      <c r="I6" s="44" t="n"/>
      <c r="J6" s="44" t="n"/>
      <c r="K6" s="45" t="inlineStr">
        <is>
          <t>Semaine 2</t>
        </is>
      </c>
      <c r="L6" s="46" t="n"/>
      <c r="M6" s="46" t="n"/>
      <c r="N6" s="46" t="n"/>
      <c r="O6" s="46" t="n"/>
      <c r="P6" s="46" t="n"/>
      <c r="Q6" s="46" t="n"/>
      <c r="R6" s="47" t="inlineStr">
        <is>
          <t>Semaine 3</t>
        </is>
      </c>
      <c r="S6" s="48" t="n"/>
      <c r="T6" s="48" t="n"/>
      <c r="U6" s="48" t="n"/>
      <c r="V6" s="48" t="n"/>
      <c r="W6" s="48" t="n"/>
      <c r="X6" s="48" t="n"/>
      <c r="Y6" s="49" t="inlineStr">
        <is>
          <t>Semaine 4</t>
        </is>
      </c>
      <c r="Z6" s="50" t="n"/>
      <c r="AA6" s="50" t="n"/>
      <c r="AB6" s="50" t="n"/>
      <c r="AC6" s="50" t="n"/>
      <c r="AD6" s="50" t="n"/>
      <c r="AE6" s="50" t="n"/>
      <c r="AF6" s="51" t="inlineStr">
        <is>
          <t>Semaine 5</t>
        </is>
      </c>
      <c r="AG6" s="52" t="n"/>
      <c r="AH6" s="52" t="n"/>
      <c r="AI6" s="1" t="n"/>
      <c r="AJ6" s="1" t="n"/>
      <c r="AK6" s="53" t="inlineStr">
        <is>
          <t>Analyse</t>
        </is>
      </c>
      <c r="AN6" s="1" t="n"/>
      <c r="AO6" s="1" t="n"/>
      <c r="AP6" s="1" t="n"/>
      <c r="AQ6" s="1" t="n"/>
      <c r="AR6" s="1" t="n"/>
      <c r="AS6" s="1" t="n"/>
      <c r="AT6" s="1" t="n"/>
    </row>
    <row r="7" ht="12" customHeight="1">
      <c r="A7" s="1" t="n"/>
      <c r="B7" s="1" t="n"/>
      <c r="C7" s="1" t="n"/>
      <c r="D7" s="54">
        <f>IF(1&gt;$AS$1,"",MID("DiLuMaMeJeVeSa",2*WEEKDAY($AR$1+0)-1,2))</f>
        <v/>
      </c>
      <c r="E7" s="54">
        <f>IF(2&gt;$AS$1,"",MID("DiLuMaMeJeVeSa",2*WEEKDAY($AR$1+1)-1,2))</f>
        <v/>
      </c>
      <c r="F7" s="54">
        <f>IF(3&gt;$AS$1,"",MID("DiLuMaMeJeVeSa",2*WEEKDAY($AR$1+2)-1,2))</f>
        <v/>
      </c>
      <c r="G7" s="54">
        <f>IF(4&gt;$AS$1,"",MID("DiLuMaMeJeVeSa",2*WEEKDAY($AR$1+3)-1,2))</f>
        <v/>
      </c>
      <c r="H7" s="54">
        <f>IF(5&gt;$AS$1,"",MID("DiLuMaMeJeVeSa",2*WEEKDAY($AR$1+4)-1,2))</f>
        <v/>
      </c>
      <c r="I7" s="54">
        <f>IF(6&gt;$AS$1,"",MID("DiLuMaMeJeVeSa",2*WEEKDAY($AR$1+5)-1,2))</f>
        <v/>
      </c>
      <c r="J7" s="54">
        <f>IF(7&gt;$AS$1,"",MID("DiLuMaMeJeVeSa",2*WEEKDAY($AR$1+6)-1,2))</f>
        <v/>
      </c>
      <c r="K7" s="55">
        <f>IF(8&gt;$AS$1,"",MID("DiLuMaMeJeVeSa",2*WEEKDAY($AR$1+7)-1,2))</f>
        <v/>
      </c>
      <c r="L7" s="55">
        <f>IF(9&gt;$AS$1,"",MID("DiLuMaMeJeVeSa",2*WEEKDAY($AR$1+8)-1,2))</f>
        <v/>
      </c>
      <c r="M7" s="55">
        <f>IF(10&gt;$AS$1,"",MID("DiLuMaMeJeVeSa",2*WEEKDAY($AR$1+9)-1,2))</f>
        <v/>
      </c>
      <c r="N7" s="55">
        <f>IF(11&gt;$AS$1,"",MID("DiLuMaMeJeVeSa",2*WEEKDAY($AR$1+10)-1,2))</f>
        <v/>
      </c>
      <c r="O7" s="55">
        <f>IF(12&gt;$AS$1,"",MID("DiLuMaMeJeVeSa",2*WEEKDAY($AR$1+11)-1,2))</f>
        <v/>
      </c>
      <c r="P7" s="55">
        <f>IF(13&gt;$AS$1,"",MID("DiLuMaMeJeVeSa",2*WEEKDAY($AR$1+12)-1,2))</f>
        <v/>
      </c>
      <c r="Q7" s="55">
        <f>IF(14&gt;$AS$1,"",MID("DiLuMaMeJeVeSa",2*WEEKDAY($AR$1+13)-1,2))</f>
        <v/>
      </c>
      <c r="R7" s="56">
        <f>IF(15&gt;$AS$1,"",MID("DiLuMaMeJeVeSa",2*WEEKDAY($AR$1+14)-1,2))</f>
        <v/>
      </c>
      <c r="S7" s="56">
        <f>IF(16&gt;$AS$1,"",MID("DiLuMaMeJeVeSa",2*WEEKDAY($AR$1+15)-1,2))</f>
        <v/>
      </c>
      <c r="T7" s="56">
        <f>IF(17&gt;$AS$1,"",MID("DiLuMaMeJeVeSa",2*WEEKDAY($AR$1+16)-1,2))</f>
        <v/>
      </c>
      <c r="U7" s="56">
        <f>IF(18&gt;$AS$1,"",MID("DiLuMaMeJeVeSa",2*WEEKDAY($AR$1+17)-1,2))</f>
        <v/>
      </c>
      <c r="V7" s="56">
        <f>IF(19&gt;$AS$1,"",MID("DiLuMaMeJeVeSa",2*WEEKDAY($AR$1+18)-1,2))</f>
        <v/>
      </c>
      <c r="W7" s="56">
        <f>IF(20&gt;$AS$1,"",MID("DiLuMaMeJeVeSa",2*WEEKDAY($AR$1+19)-1,2))</f>
        <v/>
      </c>
      <c r="X7" s="56">
        <f>IF(21&gt;$AS$1,"",MID("DiLuMaMeJeVeSa",2*WEEKDAY($AR$1+20)-1,2))</f>
        <v/>
      </c>
      <c r="Y7" s="57">
        <f>IF(22&gt;$AS$1,"",MID("DiLuMaMeJeVeSa",2*WEEKDAY($AR$1+21)-1,2))</f>
        <v/>
      </c>
      <c r="Z7" s="57">
        <f>IF(23&gt;$AS$1,"",MID("DiLuMaMeJeVeSa",2*WEEKDAY($AR$1+22)-1,2))</f>
        <v/>
      </c>
      <c r="AA7" s="57">
        <f>IF(24&gt;$AS$1,"",MID("DiLuMaMeJeVeSa",2*WEEKDAY($AR$1+23)-1,2))</f>
        <v/>
      </c>
      <c r="AB7" s="57">
        <f>IF(25&gt;$AS$1,"",MID("DiLuMaMeJeVeSa",2*WEEKDAY($AR$1+24)-1,2))</f>
        <v/>
      </c>
      <c r="AC7" s="57">
        <f>IF(26&gt;$AS$1,"",MID("DiLuMaMeJeVeSa",2*WEEKDAY($AR$1+25)-1,2))</f>
        <v/>
      </c>
      <c r="AD7" s="57">
        <f>IF(27&gt;$AS$1,"",MID("DiLuMaMeJeVeSa",2*WEEKDAY($AR$1+26)-1,2))</f>
        <v/>
      </c>
      <c r="AE7" s="57">
        <f>IF(28&gt;$AS$1,"",MID("DiLuMaMeJeVeSa",2*WEEKDAY($AR$1+27)-1,2))</f>
        <v/>
      </c>
      <c r="AF7" s="58">
        <f>IF(29&gt;$AS$1,"",MID("DiLuMaMeJeVeSa",2*WEEKDAY($AR$1+28)-1,2))</f>
        <v/>
      </c>
      <c r="AG7" s="58">
        <f>IF(30&gt;$AS$1,"",MID("DiLuMaMeJeVeSa",2*WEEKDAY($AR$1+29)-1,2))</f>
        <v/>
      </c>
      <c r="AH7" s="58">
        <f>IF(31&gt;$AS$1,"",MID("DiLuMaMeJeVeSa",2*WEEKDAY($AR$1+30)-1,2))</f>
        <v/>
      </c>
      <c r="AI7" s="1" t="n"/>
      <c r="AJ7" s="1" t="n"/>
      <c r="AN7" s="1" t="n"/>
      <c r="AO7" s="1" t="n"/>
      <c r="AP7" s="1" t="n"/>
      <c r="AQ7" s="1" t="n"/>
      <c r="AR7" s="1" t="n"/>
      <c r="AS7" s="1" t="n"/>
      <c r="AT7" s="1" t="n"/>
    </row>
    <row r="8" ht="14" customHeight="1">
      <c r="A8" s="1" t="n"/>
      <c r="B8" s="1" t="n"/>
      <c r="C8" s="1" t="n"/>
      <c r="D8" s="59">
        <f>IF(1&gt;$AS$1,"",1)</f>
        <v/>
      </c>
      <c r="E8" s="59">
        <f>IF(2&gt;$AS$1,"",2)</f>
        <v/>
      </c>
      <c r="F8" s="59">
        <f>IF(3&gt;$AS$1,"",3)</f>
        <v/>
      </c>
      <c r="G8" s="59">
        <f>IF(4&gt;$AS$1,"",4)</f>
        <v/>
      </c>
      <c r="H8" s="59">
        <f>IF(5&gt;$AS$1,"",5)</f>
        <v/>
      </c>
      <c r="I8" s="59">
        <f>IF(6&gt;$AS$1,"",6)</f>
        <v/>
      </c>
      <c r="J8" s="59">
        <f>IF(7&gt;$AS$1,"",7)</f>
        <v/>
      </c>
      <c r="K8" s="60">
        <f>IF(8&gt;$AS$1,"",8)</f>
        <v/>
      </c>
      <c r="L8" s="60">
        <f>IF(9&gt;$AS$1,"",9)</f>
        <v/>
      </c>
      <c r="M8" s="60">
        <f>IF(10&gt;$AS$1,"",10)</f>
        <v/>
      </c>
      <c r="N8" s="60">
        <f>IF(11&gt;$AS$1,"",11)</f>
        <v/>
      </c>
      <c r="O8" s="60">
        <f>IF(12&gt;$AS$1,"",12)</f>
        <v/>
      </c>
      <c r="P8" s="60">
        <f>IF(13&gt;$AS$1,"",13)</f>
        <v/>
      </c>
      <c r="Q8" s="60">
        <f>IF(14&gt;$AS$1,"",14)</f>
        <v/>
      </c>
      <c r="R8" s="61">
        <f>IF(15&gt;$AS$1,"",15)</f>
        <v/>
      </c>
      <c r="S8" s="61">
        <f>IF(16&gt;$AS$1,"",16)</f>
        <v/>
      </c>
      <c r="T8" s="61">
        <f>IF(17&gt;$AS$1,"",17)</f>
        <v/>
      </c>
      <c r="U8" s="61">
        <f>IF(18&gt;$AS$1,"",18)</f>
        <v/>
      </c>
      <c r="V8" s="61">
        <f>IF(19&gt;$AS$1,"",19)</f>
        <v/>
      </c>
      <c r="W8" s="61">
        <f>IF(20&gt;$AS$1,"",20)</f>
        <v/>
      </c>
      <c r="X8" s="61">
        <f>IF(21&gt;$AS$1,"",21)</f>
        <v/>
      </c>
      <c r="Y8" s="62">
        <f>IF(22&gt;$AS$1,"",22)</f>
        <v/>
      </c>
      <c r="Z8" s="62">
        <f>IF(23&gt;$AS$1,"",23)</f>
        <v/>
      </c>
      <c r="AA8" s="62">
        <f>IF(24&gt;$AS$1,"",24)</f>
        <v/>
      </c>
      <c r="AB8" s="62">
        <f>IF(25&gt;$AS$1,"",25)</f>
        <v/>
      </c>
      <c r="AC8" s="62">
        <f>IF(26&gt;$AS$1,"",26)</f>
        <v/>
      </c>
      <c r="AD8" s="62">
        <f>IF(27&gt;$AS$1,"",27)</f>
        <v/>
      </c>
      <c r="AE8" s="62">
        <f>IF(28&gt;$AS$1,"",28)</f>
        <v/>
      </c>
      <c r="AF8" s="63">
        <f>IF(29&gt;$AS$1,"",29)</f>
        <v/>
      </c>
      <c r="AG8" s="63">
        <f>IF(30&gt;$AS$1,"",30)</f>
        <v/>
      </c>
      <c r="AH8" s="63">
        <f>IF(31&gt;$AS$1,"",31)</f>
        <v/>
      </c>
      <c r="AI8" s="1" t="n"/>
      <c r="AJ8" s="1" t="n"/>
      <c r="AK8" s="64" t="inlineStr">
        <is>
          <t>Habitude</t>
        </is>
      </c>
      <c r="AL8" s="65" t="inlineStr">
        <is>
          <t>Régularité</t>
        </is>
      </c>
      <c r="AM8" s="65" t="inlineStr">
        <is>
          <t>%</t>
        </is>
      </c>
      <c r="AN8" s="1" t="n"/>
      <c r="AO8" s="1" t="n"/>
      <c r="AP8" s="1" t="n"/>
      <c r="AQ8" s="1" t="n"/>
      <c r="AR8" s="1" t="n"/>
      <c r="AS8" s="1" t="n"/>
      <c r="AT8" s="1" t="n"/>
    </row>
    <row r="9" ht="22" customHeight="1">
      <c r="A9" s="1" t="n"/>
      <c r="B9" s="1" t="n"/>
      <c r="C9" s="66">
        <f>IF('Démarrer'!C9="","",'Démarrer'!C9)</f>
        <v/>
      </c>
      <c r="D9" s="67" t="n"/>
      <c r="E9" s="67" t="n"/>
      <c r="F9" s="67" t="n"/>
      <c r="G9" s="67" t="n"/>
      <c r="H9" s="67" t="n"/>
      <c r="I9" s="67" t="n"/>
      <c r="J9" s="67" t="n"/>
      <c r="K9" s="67" t="n"/>
      <c r="L9" s="67" t="n"/>
      <c r="M9" s="67" t="n"/>
      <c r="N9" s="67" t="n"/>
      <c r="O9" s="67" t="n"/>
      <c r="P9" s="67" t="n"/>
      <c r="Q9" s="67" t="n"/>
      <c r="R9" s="67" t="n"/>
      <c r="S9" s="67" t="n"/>
      <c r="T9" s="67" t="n"/>
      <c r="U9" s="67" t="n"/>
      <c r="V9" s="67" t="n"/>
      <c r="W9" s="67" t="n"/>
      <c r="X9" s="67" t="n"/>
      <c r="Y9" s="67" t="n"/>
      <c r="Z9" s="67" t="n"/>
      <c r="AA9" s="67" t="n"/>
      <c r="AB9" s="67" t="n"/>
      <c r="AC9" s="67" t="n"/>
      <c r="AD9" s="67" t="n"/>
      <c r="AE9" s="67" t="n"/>
      <c r="AF9" s="67" t="n"/>
      <c r="AG9" s="67" t="n"/>
      <c r="AH9" s="67" t="n"/>
      <c r="AI9" s="1" t="n"/>
      <c r="AJ9" s="1" t="n"/>
      <c r="AK9" s="68">
        <f>C9</f>
        <v/>
      </c>
      <c r="AL9" s="69">
        <f>IF(C9="","",REPT("█",ROUND(MAX(0,MIN(1,AM9))*15,0)))</f>
        <v/>
      </c>
      <c r="AM9" s="70">
        <f>IF(C9="","",IF($AT$1=0,0,MIN(1,AS9/$AT$1)))</f>
        <v/>
      </c>
      <c r="AN9" s="1" t="n"/>
      <c r="AO9" s="1" t="n"/>
      <c r="AP9" s="1" t="n"/>
      <c r="AQ9" s="1" t="n"/>
      <c r="AR9" s="1" t="n"/>
      <c r="AS9" s="34">
        <f>IF(C9="","",(COUNTA(D9:AH9)-COUNTIF(D9:AH9,FALSE)))</f>
        <v/>
      </c>
      <c r="AT9" s="1" t="n"/>
    </row>
    <row r="10" ht="22" customHeight="1">
      <c r="A10" s="1" t="n"/>
      <c r="B10" s="1" t="n"/>
      <c r="C10" s="66">
        <f>IF('Démarrer'!C10="","",'Démarrer'!C10)</f>
        <v/>
      </c>
      <c r="D10" s="67" t="n"/>
      <c r="E10" s="67" t="n"/>
      <c r="F10" s="67" t="n"/>
      <c r="G10" s="67" t="n"/>
      <c r="H10" s="67" t="n"/>
      <c r="I10" s="67" t="n"/>
      <c r="J10" s="67" t="n"/>
      <c r="K10" s="67" t="n"/>
      <c r="L10" s="67" t="n"/>
      <c r="M10" s="67" t="n"/>
      <c r="N10" s="67" t="n"/>
      <c r="O10" s="67" t="n"/>
      <c r="P10" s="67" t="n"/>
      <c r="Q10" s="67" t="n"/>
      <c r="R10" s="67" t="n"/>
      <c r="S10" s="67" t="n"/>
      <c r="T10" s="67" t="n"/>
      <c r="U10" s="67" t="n"/>
      <c r="V10" s="67" t="n"/>
      <c r="W10" s="67" t="n"/>
      <c r="X10" s="67" t="n"/>
      <c r="Y10" s="67" t="n"/>
      <c r="Z10" s="67" t="n"/>
      <c r="AA10" s="67" t="n"/>
      <c r="AB10" s="67" t="n"/>
      <c r="AC10" s="67" t="n"/>
      <c r="AD10" s="67" t="n"/>
      <c r="AE10" s="67" t="n"/>
      <c r="AF10" s="67" t="n"/>
      <c r="AG10" s="67" t="n"/>
      <c r="AH10" s="67" t="n"/>
      <c r="AI10" s="1" t="n"/>
      <c r="AJ10" s="1" t="n"/>
      <c r="AK10" s="68">
        <f>C10</f>
        <v/>
      </c>
      <c r="AL10" s="69">
        <f>IF(C10="","",REPT("█",ROUND(MAX(0,MIN(1,AM10))*15,0)))</f>
        <v/>
      </c>
      <c r="AM10" s="70">
        <f>IF(C10="","",IF($AT$1=0,0,MIN(1,AS10/$AT$1)))</f>
        <v/>
      </c>
      <c r="AN10" s="1" t="n"/>
      <c r="AO10" s="1" t="n"/>
      <c r="AP10" s="1" t="n"/>
      <c r="AQ10" s="1" t="n"/>
      <c r="AR10" s="1" t="n"/>
      <c r="AS10" s="34">
        <f>IF(C10="","",(COUNTA(D10:AH10)-COUNTIF(D10:AH10,FALSE)))</f>
        <v/>
      </c>
      <c r="AT10" s="1" t="n"/>
    </row>
    <row r="11" ht="22" customHeight="1">
      <c r="A11" s="1" t="n"/>
      <c r="B11" s="1" t="n"/>
      <c r="C11" s="66">
        <f>IF('Démarrer'!C11="","",'Démarrer'!C11)</f>
        <v/>
      </c>
      <c r="D11" s="67" t="n"/>
      <c r="E11" s="67" t="n"/>
      <c r="F11" s="67" t="n"/>
      <c r="G11" s="67" t="n"/>
      <c r="H11" s="67" t="n"/>
      <c r="I11" s="67" t="n"/>
      <c r="J11" s="67" t="n"/>
      <c r="K11" s="67" t="n"/>
      <c r="L11" s="67" t="n"/>
      <c r="M11" s="67" t="n"/>
      <c r="N11" s="67" t="n"/>
      <c r="O11" s="67" t="n"/>
      <c r="P11" s="67" t="n"/>
      <c r="Q11" s="67" t="n"/>
      <c r="R11" s="67" t="n"/>
      <c r="S11" s="67" t="n"/>
      <c r="T11" s="67" t="n"/>
      <c r="U11" s="67" t="n"/>
      <c r="V11" s="67" t="n"/>
      <c r="W11" s="67" t="n"/>
      <c r="X11" s="67" t="n"/>
      <c r="Y11" s="67" t="n"/>
      <c r="Z11" s="67" t="n"/>
      <c r="AA11" s="67" t="n"/>
      <c r="AB11" s="67" t="n"/>
      <c r="AC11" s="67" t="n"/>
      <c r="AD11" s="67" t="n"/>
      <c r="AE11" s="67" t="n"/>
      <c r="AF11" s="67" t="n"/>
      <c r="AG11" s="67" t="n"/>
      <c r="AH11" s="67" t="n"/>
      <c r="AI11" s="1" t="n"/>
      <c r="AJ11" s="1" t="n"/>
      <c r="AK11" s="68">
        <f>C11</f>
        <v/>
      </c>
      <c r="AL11" s="69">
        <f>IF(C11="","",REPT("█",ROUND(MAX(0,MIN(1,AM11))*15,0)))</f>
        <v/>
      </c>
      <c r="AM11" s="70">
        <f>IF(C11="","",IF($AT$1=0,0,MIN(1,AS11/$AT$1)))</f>
        <v/>
      </c>
      <c r="AN11" s="1" t="n"/>
      <c r="AO11" s="1" t="n"/>
      <c r="AP11" s="1" t="n"/>
      <c r="AQ11" s="1" t="n"/>
      <c r="AR11" s="1" t="n"/>
      <c r="AS11" s="34">
        <f>IF(C11="","",(COUNTA(D11:AH11)-COUNTIF(D11:AH11,FALSE)))</f>
        <v/>
      </c>
      <c r="AT11" s="1" t="n"/>
    </row>
    <row r="12" ht="22" customHeight="1">
      <c r="A12" s="1" t="n"/>
      <c r="B12" s="1" t="n"/>
      <c r="C12" s="66">
        <f>IF('Démarrer'!C12="","",'Démarrer'!C12)</f>
        <v/>
      </c>
      <c r="D12" s="67" t="n"/>
      <c r="E12" s="67" t="n"/>
      <c r="F12" s="67" t="n"/>
      <c r="G12" s="67" t="n"/>
      <c r="H12" s="67" t="n"/>
      <c r="I12" s="67" t="n"/>
      <c r="J12" s="67" t="n"/>
      <c r="K12" s="67" t="n"/>
      <c r="L12" s="67" t="n"/>
      <c r="M12" s="67" t="n"/>
      <c r="N12" s="67" t="n"/>
      <c r="O12" s="67" t="n"/>
      <c r="P12" s="67" t="n"/>
      <c r="Q12" s="67" t="n"/>
      <c r="R12" s="67" t="n"/>
      <c r="S12" s="67" t="n"/>
      <c r="T12" s="67" t="n"/>
      <c r="U12" s="67" t="n"/>
      <c r="V12" s="67" t="n"/>
      <c r="W12" s="67" t="n"/>
      <c r="X12" s="67" t="n"/>
      <c r="Y12" s="67" t="n"/>
      <c r="Z12" s="67" t="n"/>
      <c r="AA12" s="67" t="n"/>
      <c r="AB12" s="67" t="n"/>
      <c r="AC12" s="67" t="n"/>
      <c r="AD12" s="67" t="n"/>
      <c r="AE12" s="67" t="n"/>
      <c r="AF12" s="67" t="n"/>
      <c r="AG12" s="67" t="n"/>
      <c r="AH12" s="67" t="n"/>
      <c r="AI12" s="1" t="n"/>
      <c r="AJ12" s="1" t="n"/>
      <c r="AK12" s="68">
        <f>C12</f>
        <v/>
      </c>
      <c r="AL12" s="69">
        <f>IF(C12="","",REPT("█",ROUND(MAX(0,MIN(1,AM12))*15,0)))</f>
        <v/>
      </c>
      <c r="AM12" s="70">
        <f>IF(C12="","",IF($AT$1=0,0,MIN(1,AS12/$AT$1)))</f>
        <v/>
      </c>
      <c r="AN12" s="1" t="n"/>
      <c r="AO12" s="1" t="n"/>
      <c r="AP12" s="1" t="n"/>
      <c r="AQ12" s="1" t="n"/>
      <c r="AR12" s="1" t="n"/>
      <c r="AS12" s="34">
        <f>IF(C12="","",(COUNTA(D12:AH12)-COUNTIF(D12:AH12,FALSE)))</f>
        <v/>
      </c>
      <c r="AT12" s="1" t="n"/>
    </row>
    <row r="13" ht="22" customHeight="1">
      <c r="A13" s="1" t="n"/>
      <c r="B13" s="1" t="n"/>
      <c r="C13" s="66">
        <f>IF('Démarrer'!C13="","",'Démarrer'!C13)</f>
        <v/>
      </c>
      <c r="D13" s="67" t="n"/>
      <c r="E13" s="67" t="n"/>
      <c r="F13" s="67" t="n"/>
      <c r="G13" s="67" t="n"/>
      <c r="H13" s="67" t="n"/>
      <c r="I13" s="67" t="n"/>
      <c r="J13" s="67" t="n"/>
      <c r="K13" s="67" t="n"/>
      <c r="L13" s="67" t="n"/>
      <c r="M13" s="67" t="n"/>
      <c r="N13" s="67" t="n"/>
      <c r="O13" s="67" t="n"/>
      <c r="P13" s="67" t="n"/>
      <c r="Q13" s="67" t="n"/>
      <c r="R13" s="67" t="n"/>
      <c r="S13" s="67" t="n"/>
      <c r="T13" s="67" t="n"/>
      <c r="U13" s="67" t="n"/>
      <c r="V13" s="67" t="n"/>
      <c r="W13" s="67" t="n"/>
      <c r="X13" s="67" t="n"/>
      <c r="Y13" s="67" t="n"/>
      <c r="Z13" s="67" t="n"/>
      <c r="AA13" s="67" t="n"/>
      <c r="AB13" s="67" t="n"/>
      <c r="AC13" s="67" t="n"/>
      <c r="AD13" s="67" t="n"/>
      <c r="AE13" s="67" t="n"/>
      <c r="AF13" s="67" t="n"/>
      <c r="AG13" s="67" t="n"/>
      <c r="AH13" s="67" t="n"/>
      <c r="AI13" s="1" t="n"/>
      <c r="AJ13" s="1" t="n"/>
      <c r="AK13" s="68">
        <f>C13</f>
        <v/>
      </c>
      <c r="AL13" s="69">
        <f>IF(C13="","",REPT("█",ROUND(MAX(0,MIN(1,AM13))*15,0)))</f>
        <v/>
      </c>
      <c r="AM13" s="70">
        <f>IF(C13="","",IF($AT$1=0,0,MIN(1,AS13/$AT$1)))</f>
        <v/>
      </c>
      <c r="AN13" s="1" t="n"/>
      <c r="AO13" s="1" t="n"/>
      <c r="AP13" s="1" t="n"/>
      <c r="AQ13" s="1" t="n"/>
      <c r="AR13" s="1" t="n"/>
      <c r="AS13" s="34">
        <f>IF(C13="","",(COUNTA(D13:AH13)-COUNTIF(D13:AH13,FALSE)))</f>
        <v/>
      </c>
      <c r="AT13" s="1" t="n"/>
    </row>
    <row r="14" ht="22" customHeight="1">
      <c r="A14" s="1" t="n"/>
      <c r="B14" s="1" t="n"/>
      <c r="C14" s="66">
        <f>IF('Démarrer'!C14="","",'Démarrer'!C14)</f>
        <v/>
      </c>
      <c r="D14" s="67" t="n"/>
      <c r="E14" s="67" t="n"/>
      <c r="F14" s="67" t="n"/>
      <c r="G14" s="67" t="n"/>
      <c r="H14" s="67" t="n"/>
      <c r="I14" s="67" t="n"/>
      <c r="J14" s="67" t="n"/>
      <c r="K14" s="67" t="n"/>
      <c r="L14" s="67" t="n"/>
      <c r="M14" s="67" t="n"/>
      <c r="N14" s="67" t="n"/>
      <c r="O14" s="67" t="n"/>
      <c r="P14" s="67" t="n"/>
      <c r="Q14" s="67" t="n"/>
      <c r="R14" s="67" t="n"/>
      <c r="S14" s="67" t="n"/>
      <c r="T14" s="67" t="n"/>
      <c r="U14" s="67" t="n"/>
      <c r="V14" s="67" t="n"/>
      <c r="W14" s="67" t="n"/>
      <c r="X14" s="67" t="n"/>
      <c r="Y14" s="67" t="n"/>
      <c r="Z14" s="67" t="n"/>
      <c r="AA14" s="67" t="n"/>
      <c r="AB14" s="67" t="n"/>
      <c r="AC14" s="67" t="n"/>
      <c r="AD14" s="67" t="n"/>
      <c r="AE14" s="67" t="n"/>
      <c r="AF14" s="67" t="n"/>
      <c r="AG14" s="67" t="n"/>
      <c r="AH14" s="67" t="n"/>
      <c r="AI14" s="1" t="n"/>
      <c r="AJ14" s="1" t="n"/>
      <c r="AK14" s="68">
        <f>C14</f>
        <v/>
      </c>
      <c r="AL14" s="69">
        <f>IF(C14="","",REPT("█",ROUND(MAX(0,MIN(1,AM14))*15,0)))</f>
        <v/>
      </c>
      <c r="AM14" s="70">
        <f>IF(C14="","",IF($AT$1=0,0,MIN(1,AS14/$AT$1)))</f>
        <v/>
      </c>
      <c r="AN14" s="1" t="n"/>
      <c r="AO14" s="1" t="n"/>
      <c r="AP14" s="1" t="n"/>
      <c r="AQ14" s="1" t="n"/>
      <c r="AR14" s="1" t="n"/>
      <c r="AS14" s="34">
        <f>IF(C14="","",(COUNTA(D14:AH14)-COUNTIF(D14:AH14,FALSE)))</f>
        <v/>
      </c>
      <c r="AT14" s="1" t="n"/>
    </row>
    <row r="15" ht="22" customHeight="1">
      <c r="A15" s="1" t="n"/>
      <c r="B15" s="1" t="n"/>
      <c r="C15" s="66">
        <f>IF('Démarrer'!C15="","",'Démarrer'!C15)</f>
        <v/>
      </c>
      <c r="D15" s="67" t="n"/>
      <c r="E15" s="67" t="n"/>
      <c r="F15" s="67" t="n"/>
      <c r="G15" s="67" t="n"/>
      <c r="H15" s="67" t="n"/>
      <c r="I15" s="67" t="n"/>
      <c r="J15" s="67" t="n"/>
      <c r="K15" s="67" t="n"/>
      <c r="L15" s="67" t="n"/>
      <c r="M15" s="67" t="n"/>
      <c r="N15" s="67" t="n"/>
      <c r="O15" s="67" t="n"/>
      <c r="P15" s="67" t="n"/>
      <c r="Q15" s="67" t="n"/>
      <c r="R15" s="67" t="n"/>
      <c r="S15" s="67" t="n"/>
      <c r="T15" s="67" t="n"/>
      <c r="U15" s="67" t="n"/>
      <c r="V15" s="67" t="n"/>
      <c r="W15" s="67" t="n"/>
      <c r="X15" s="67" t="n"/>
      <c r="Y15" s="67" t="n"/>
      <c r="Z15" s="67" t="n"/>
      <c r="AA15" s="67" t="n"/>
      <c r="AB15" s="67" t="n"/>
      <c r="AC15" s="67" t="n"/>
      <c r="AD15" s="67" t="n"/>
      <c r="AE15" s="67" t="n"/>
      <c r="AF15" s="67" t="n"/>
      <c r="AG15" s="67" t="n"/>
      <c r="AH15" s="67" t="n"/>
      <c r="AI15" s="1" t="n"/>
      <c r="AJ15" s="1" t="n"/>
      <c r="AK15" s="68">
        <f>C15</f>
        <v/>
      </c>
      <c r="AL15" s="69">
        <f>IF(C15="","",REPT("█",ROUND(MAX(0,MIN(1,AM15))*15,0)))</f>
        <v/>
      </c>
      <c r="AM15" s="70">
        <f>IF(C15="","",IF($AT$1=0,0,MIN(1,AS15/$AT$1)))</f>
        <v/>
      </c>
      <c r="AN15" s="1" t="n"/>
      <c r="AO15" s="1" t="n"/>
      <c r="AP15" s="1" t="n"/>
      <c r="AQ15" s="1" t="n"/>
      <c r="AR15" s="1" t="n"/>
      <c r="AS15" s="34">
        <f>IF(C15="","",(COUNTA(D15:AH15)-COUNTIF(D15:AH15,FALSE)))</f>
        <v/>
      </c>
      <c r="AT15" s="1" t="n"/>
    </row>
    <row r="16" ht="22" customHeight="1">
      <c r="A16" s="1" t="n"/>
      <c r="B16" s="1" t="n"/>
      <c r="C16" s="66">
        <f>IF('Démarrer'!C16="","",'Démarrer'!C16)</f>
        <v/>
      </c>
      <c r="D16" s="67" t="n"/>
      <c r="E16" s="67" t="n"/>
      <c r="F16" s="67" t="n"/>
      <c r="G16" s="67" t="n"/>
      <c r="H16" s="67" t="n"/>
      <c r="I16" s="67" t="n"/>
      <c r="J16" s="67" t="n"/>
      <c r="K16" s="67" t="n"/>
      <c r="L16" s="67" t="n"/>
      <c r="M16" s="67" t="n"/>
      <c r="N16" s="67" t="n"/>
      <c r="O16" s="67" t="n"/>
      <c r="P16" s="67" t="n"/>
      <c r="Q16" s="67" t="n"/>
      <c r="R16" s="67" t="n"/>
      <c r="S16" s="67" t="n"/>
      <c r="T16" s="67" t="n"/>
      <c r="U16" s="67" t="n"/>
      <c r="V16" s="67" t="n"/>
      <c r="W16" s="67" t="n"/>
      <c r="X16" s="67" t="n"/>
      <c r="Y16" s="67" t="n"/>
      <c r="Z16" s="67" t="n"/>
      <c r="AA16" s="67" t="n"/>
      <c r="AB16" s="67" t="n"/>
      <c r="AC16" s="67" t="n"/>
      <c r="AD16" s="67" t="n"/>
      <c r="AE16" s="67" t="n"/>
      <c r="AF16" s="67" t="n"/>
      <c r="AG16" s="67" t="n"/>
      <c r="AH16" s="67" t="n"/>
      <c r="AI16" s="1" t="n"/>
      <c r="AJ16" s="1" t="n"/>
      <c r="AK16" s="68">
        <f>C16</f>
        <v/>
      </c>
      <c r="AL16" s="69">
        <f>IF(C16="","",REPT("█",ROUND(MAX(0,MIN(1,AM16))*15,0)))</f>
        <v/>
      </c>
      <c r="AM16" s="70">
        <f>IF(C16="","",IF($AT$1=0,0,MIN(1,AS16/$AT$1)))</f>
        <v/>
      </c>
      <c r="AN16" s="1" t="n"/>
      <c r="AO16" s="1" t="n"/>
      <c r="AP16" s="1" t="n"/>
      <c r="AQ16" s="1" t="n"/>
      <c r="AR16" s="1" t="n"/>
      <c r="AS16" s="34">
        <f>IF(C16="","",(COUNTA(D16:AH16)-COUNTIF(D16:AH16,FALSE)))</f>
        <v/>
      </c>
      <c r="AT16" s="1" t="n"/>
    </row>
    <row r="17" ht="22" customHeight="1">
      <c r="A17" s="1" t="n"/>
      <c r="B17" s="1" t="n"/>
      <c r="C17" s="66">
        <f>IF('Démarrer'!C17="","",'Démarrer'!C17)</f>
        <v/>
      </c>
      <c r="D17" s="67" t="n"/>
      <c r="E17" s="67" t="n"/>
      <c r="F17" s="67" t="n"/>
      <c r="G17" s="67" t="n"/>
      <c r="H17" s="67" t="n"/>
      <c r="I17" s="67" t="n"/>
      <c r="J17" s="67" t="n"/>
      <c r="K17" s="67" t="n"/>
      <c r="L17" s="67" t="n"/>
      <c r="M17" s="67" t="n"/>
      <c r="N17" s="67" t="n"/>
      <c r="O17" s="67" t="n"/>
      <c r="P17" s="67" t="n"/>
      <c r="Q17" s="67" t="n"/>
      <c r="R17" s="67" t="n"/>
      <c r="S17" s="67" t="n"/>
      <c r="T17" s="67" t="n"/>
      <c r="U17" s="67" t="n"/>
      <c r="V17" s="67" t="n"/>
      <c r="W17" s="67" t="n"/>
      <c r="X17" s="67" t="n"/>
      <c r="Y17" s="67" t="n"/>
      <c r="Z17" s="67" t="n"/>
      <c r="AA17" s="67" t="n"/>
      <c r="AB17" s="67" t="n"/>
      <c r="AC17" s="67" t="n"/>
      <c r="AD17" s="67" t="n"/>
      <c r="AE17" s="67" t="n"/>
      <c r="AF17" s="67" t="n"/>
      <c r="AG17" s="67" t="n"/>
      <c r="AH17" s="67" t="n"/>
      <c r="AI17" s="1" t="n"/>
      <c r="AJ17" s="1" t="n"/>
      <c r="AK17" s="68">
        <f>C17</f>
        <v/>
      </c>
      <c r="AL17" s="69">
        <f>IF(C17="","",REPT("█",ROUND(MAX(0,MIN(1,AM17))*15,0)))</f>
        <v/>
      </c>
      <c r="AM17" s="70">
        <f>IF(C17="","",IF($AT$1=0,0,MIN(1,AS17/$AT$1)))</f>
        <v/>
      </c>
      <c r="AN17" s="1" t="n"/>
      <c r="AO17" s="1" t="n"/>
      <c r="AP17" s="1" t="n"/>
      <c r="AQ17" s="1" t="n"/>
      <c r="AR17" s="1" t="n"/>
      <c r="AS17" s="34">
        <f>IF(C17="","",(COUNTA(D17:AH17)-COUNTIF(D17:AH17,FALSE)))</f>
        <v/>
      </c>
      <c r="AT17" s="1" t="n"/>
    </row>
    <row r="18" ht="22" customHeight="1">
      <c r="A18" s="1" t="n"/>
      <c r="B18" s="1" t="n"/>
      <c r="C18" s="66">
        <f>IF('Démarrer'!C18="","",'Démarrer'!C18)</f>
        <v/>
      </c>
      <c r="D18" s="67" t="n"/>
      <c r="E18" s="67" t="n"/>
      <c r="F18" s="67" t="n"/>
      <c r="G18" s="67" t="n"/>
      <c r="H18" s="67" t="n"/>
      <c r="I18" s="67" t="n"/>
      <c r="J18" s="67" t="n"/>
      <c r="K18" s="67" t="n"/>
      <c r="L18" s="67" t="n"/>
      <c r="M18" s="67" t="n"/>
      <c r="N18" s="67" t="n"/>
      <c r="O18" s="67" t="n"/>
      <c r="P18" s="67" t="n"/>
      <c r="Q18" s="67" t="n"/>
      <c r="R18" s="67" t="n"/>
      <c r="S18" s="67" t="n"/>
      <c r="T18" s="67" t="n"/>
      <c r="U18" s="67" t="n"/>
      <c r="V18" s="67" t="n"/>
      <c r="W18" s="67" t="n"/>
      <c r="X18" s="67" t="n"/>
      <c r="Y18" s="67" t="n"/>
      <c r="Z18" s="67" t="n"/>
      <c r="AA18" s="67" t="n"/>
      <c r="AB18" s="67" t="n"/>
      <c r="AC18" s="67" t="n"/>
      <c r="AD18" s="67" t="n"/>
      <c r="AE18" s="67" t="n"/>
      <c r="AF18" s="67" t="n"/>
      <c r="AG18" s="67" t="n"/>
      <c r="AH18" s="67" t="n"/>
      <c r="AI18" s="1" t="n"/>
      <c r="AJ18" s="1" t="n"/>
      <c r="AK18" s="68">
        <f>C18</f>
        <v/>
      </c>
      <c r="AL18" s="69">
        <f>IF(C18="","",REPT("█",ROUND(MAX(0,MIN(1,AM18))*15,0)))</f>
        <v/>
      </c>
      <c r="AM18" s="70">
        <f>IF(C18="","",IF($AT$1=0,0,MIN(1,AS18/$AT$1)))</f>
        <v/>
      </c>
      <c r="AN18" s="1" t="n"/>
      <c r="AO18" s="1" t="n"/>
      <c r="AP18" s="1" t="n"/>
      <c r="AQ18" s="1" t="n"/>
      <c r="AR18" s="1" t="n"/>
      <c r="AS18" s="34">
        <f>IF(C18="","",(COUNTA(D18:AH18)-COUNTIF(D18:AH18,FALSE)))</f>
        <v/>
      </c>
      <c r="AT18" s="1" t="n"/>
    </row>
    <row r="19" ht="15" customHeight="1">
      <c r="A19" s="1" t="n"/>
      <c r="B19" s="1" t="n"/>
      <c r="C19" s="71" t="inlineStr">
        <is>
          <t>Progression</t>
        </is>
      </c>
      <c r="D19" s="72">
        <f>IF(OR(1&gt;$AS$1,$AR$2=0),"",(COUNTA(D9:D18)-COUNTIF(D9:D18,FALSE))/$AR$2)</f>
        <v/>
      </c>
      <c r="E19" s="72">
        <f>IF(OR(2&gt;$AS$1,$AR$2=0),"",(COUNTA(E9:E18)-COUNTIF(E9:E18,FALSE))/$AR$2)</f>
        <v/>
      </c>
      <c r="F19" s="72">
        <f>IF(OR(3&gt;$AS$1,$AR$2=0),"",(COUNTA(F9:F18)-COUNTIF(F9:F18,FALSE))/$AR$2)</f>
        <v/>
      </c>
      <c r="G19" s="72">
        <f>IF(OR(4&gt;$AS$1,$AR$2=0),"",(COUNTA(G9:G18)-COUNTIF(G9:G18,FALSE))/$AR$2)</f>
        <v/>
      </c>
      <c r="H19" s="72">
        <f>IF(OR(5&gt;$AS$1,$AR$2=0),"",(COUNTA(H9:H18)-COUNTIF(H9:H18,FALSE))/$AR$2)</f>
        <v/>
      </c>
      <c r="I19" s="72">
        <f>IF(OR(6&gt;$AS$1,$AR$2=0),"",(COUNTA(I9:I18)-COUNTIF(I9:I18,FALSE))/$AR$2)</f>
        <v/>
      </c>
      <c r="J19" s="72">
        <f>IF(OR(7&gt;$AS$1,$AR$2=0),"",(COUNTA(J9:J18)-COUNTIF(J9:J18,FALSE))/$AR$2)</f>
        <v/>
      </c>
      <c r="K19" s="72">
        <f>IF(OR(8&gt;$AS$1,$AR$2=0),"",(COUNTA(K9:K18)-COUNTIF(K9:K18,FALSE))/$AR$2)</f>
        <v/>
      </c>
      <c r="L19" s="72">
        <f>IF(OR(9&gt;$AS$1,$AR$2=0),"",(COUNTA(L9:L18)-COUNTIF(L9:L18,FALSE))/$AR$2)</f>
        <v/>
      </c>
      <c r="M19" s="72">
        <f>IF(OR(10&gt;$AS$1,$AR$2=0),"",(COUNTA(M9:M18)-COUNTIF(M9:M18,FALSE))/$AR$2)</f>
        <v/>
      </c>
      <c r="N19" s="72">
        <f>IF(OR(11&gt;$AS$1,$AR$2=0),"",(COUNTA(N9:N18)-COUNTIF(N9:N18,FALSE))/$AR$2)</f>
        <v/>
      </c>
      <c r="O19" s="72">
        <f>IF(OR(12&gt;$AS$1,$AR$2=0),"",(COUNTA(O9:O18)-COUNTIF(O9:O18,FALSE))/$AR$2)</f>
        <v/>
      </c>
      <c r="P19" s="72">
        <f>IF(OR(13&gt;$AS$1,$AR$2=0),"",(COUNTA(P9:P18)-COUNTIF(P9:P18,FALSE))/$AR$2)</f>
        <v/>
      </c>
      <c r="Q19" s="72">
        <f>IF(OR(14&gt;$AS$1,$AR$2=0),"",(COUNTA(Q9:Q18)-COUNTIF(Q9:Q18,FALSE))/$AR$2)</f>
        <v/>
      </c>
      <c r="R19" s="72">
        <f>IF(OR(15&gt;$AS$1,$AR$2=0),"",(COUNTA(R9:R18)-COUNTIF(R9:R18,FALSE))/$AR$2)</f>
        <v/>
      </c>
      <c r="S19" s="72">
        <f>IF(OR(16&gt;$AS$1,$AR$2=0),"",(COUNTA(S9:S18)-COUNTIF(S9:S18,FALSE))/$AR$2)</f>
        <v/>
      </c>
      <c r="T19" s="72">
        <f>IF(OR(17&gt;$AS$1,$AR$2=0),"",(COUNTA(T9:T18)-COUNTIF(T9:T18,FALSE))/$AR$2)</f>
        <v/>
      </c>
      <c r="U19" s="72">
        <f>IF(OR(18&gt;$AS$1,$AR$2=0),"",(COUNTA(U9:U18)-COUNTIF(U9:U18,FALSE))/$AR$2)</f>
        <v/>
      </c>
      <c r="V19" s="72">
        <f>IF(OR(19&gt;$AS$1,$AR$2=0),"",(COUNTA(V9:V18)-COUNTIF(V9:V18,FALSE))/$AR$2)</f>
        <v/>
      </c>
      <c r="W19" s="72">
        <f>IF(OR(20&gt;$AS$1,$AR$2=0),"",(COUNTA(W9:W18)-COUNTIF(W9:W18,FALSE))/$AR$2)</f>
        <v/>
      </c>
      <c r="X19" s="72">
        <f>IF(OR(21&gt;$AS$1,$AR$2=0),"",(COUNTA(X9:X18)-COUNTIF(X9:X18,FALSE))/$AR$2)</f>
        <v/>
      </c>
      <c r="Y19" s="72">
        <f>IF(OR(22&gt;$AS$1,$AR$2=0),"",(COUNTA(Y9:Y18)-COUNTIF(Y9:Y18,FALSE))/$AR$2)</f>
        <v/>
      </c>
      <c r="Z19" s="72">
        <f>IF(OR(23&gt;$AS$1,$AR$2=0),"",(COUNTA(Z9:Z18)-COUNTIF(Z9:Z18,FALSE))/$AR$2)</f>
        <v/>
      </c>
      <c r="AA19" s="72">
        <f>IF(OR(24&gt;$AS$1,$AR$2=0),"",(COUNTA(AA9:AA18)-COUNTIF(AA9:AA18,FALSE))/$AR$2)</f>
        <v/>
      </c>
      <c r="AB19" s="72">
        <f>IF(OR(25&gt;$AS$1,$AR$2=0),"",(COUNTA(AB9:AB18)-COUNTIF(AB9:AB18,FALSE))/$AR$2)</f>
        <v/>
      </c>
      <c r="AC19" s="72">
        <f>IF(OR(26&gt;$AS$1,$AR$2=0),"",(COUNTA(AC9:AC18)-COUNTIF(AC9:AC18,FALSE))/$AR$2)</f>
        <v/>
      </c>
      <c r="AD19" s="72">
        <f>IF(OR(27&gt;$AS$1,$AR$2=0),"",(COUNTA(AD9:AD18)-COUNTIF(AD9:AD18,FALSE))/$AR$2)</f>
        <v/>
      </c>
      <c r="AE19" s="72">
        <f>IF(OR(28&gt;$AS$1,$AR$2=0),"",(COUNTA(AE9:AE18)-COUNTIF(AE9:AE18,FALSE))/$AR$2)</f>
        <v/>
      </c>
      <c r="AF19" s="72">
        <f>IF(OR(29&gt;$AS$1,$AR$2=0),"",(COUNTA(AF9:AF18)-COUNTIF(AF9:AF18,FALSE))/$AR$2)</f>
        <v/>
      </c>
      <c r="AG19" s="72">
        <f>IF(OR(30&gt;$AS$1,$AR$2=0),"",(COUNTA(AG9:AG18)-COUNTIF(AG9:AG18,FALSE))/$AR$2)</f>
        <v/>
      </c>
      <c r="AH19" s="72">
        <f>IF(OR(31&gt;$AS$1,$AR$2=0),"",(COUNTA(AH9:AH18)-COUNTIF(AH9:AH18,FALSE))/$AR$2)</f>
        <v/>
      </c>
      <c r="AI19" s="1" t="n"/>
      <c r="AJ19" s="1" t="n"/>
      <c r="AK19" s="73" t="inlineStr">
        <is>
          <t>Meilleure habitude</t>
        </is>
      </c>
      <c r="AL19" s="74">
        <f>IF(MAX(AM9:AM18)&lt;=0,"—",INDEX(C9:C18,MATCH(MAX(AM9:AM18),AM9:AM18,0)))</f>
        <v/>
      </c>
      <c r="AN19" s="1" t="n"/>
      <c r="AO19" s="1" t="n"/>
      <c r="AP19" s="1" t="n"/>
      <c r="AQ19" s="1" t="n"/>
      <c r="AR19" s="1" t="n"/>
      <c r="AS19" s="1" t="n"/>
      <c r="AT19" s="1" t="n"/>
    </row>
    <row r="20" ht="15" customHeight="1">
      <c r="A20" s="1" t="n"/>
      <c r="B20" s="1" t="n"/>
      <c r="C20" s="75" t="inlineStr">
        <is>
          <t>Fait</t>
        </is>
      </c>
      <c r="D20" s="76">
        <f>IF(1&gt;$AS$1,"",(COUNTA(D9:D18)-COUNTIF(D9:D18,FALSE)))</f>
        <v/>
      </c>
      <c r="E20" s="76">
        <f>IF(2&gt;$AS$1,"",(COUNTA(E9:E18)-COUNTIF(E9:E18,FALSE)))</f>
        <v/>
      </c>
      <c r="F20" s="76">
        <f>IF(3&gt;$AS$1,"",(COUNTA(F9:F18)-COUNTIF(F9:F18,FALSE)))</f>
        <v/>
      </c>
      <c r="G20" s="76">
        <f>IF(4&gt;$AS$1,"",(COUNTA(G9:G18)-COUNTIF(G9:G18,FALSE)))</f>
        <v/>
      </c>
      <c r="H20" s="76">
        <f>IF(5&gt;$AS$1,"",(COUNTA(H9:H18)-COUNTIF(H9:H18,FALSE)))</f>
        <v/>
      </c>
      <c r="I20" s="76">
        <f>IF(6&gt;$AS$1,"",(COUNTA(I9:I18)-COUNTIF(I9:I18,FALSE)))</f>
        <v/>
      </c>
      <c r="J20" s="76">
        <f>IF(7&gt;$AS$1,"",(COUNTA(J9:J18)-COUNTIF(J9:J18,FALSE)))</f>
        <v/>
      </c>
      <c r="K20" s="76">
        <f>IF(8&gt;$AS$1,"",(COUNTA(K9:K18)-COUNTIF(K9:K18,FALSE)))</f>
        <v/>
      </c>
      <c r="L20" s="76">
        <f>IF(9&gt;$AS$1,"",(COUNTA(L9:L18)-COUNTIF(L9:L18,FALSE)))</f>
        <v/>
      </c>
      <c r="M20" s="76">
        <f>IF(10&gt;$AS$1,"",(COUNTA(M9:M18)-COUNTIF(M9:M18,FALSE)))</f>
        <v/>
      </c>
      <c r="N20" s="76">
        <f>IF(11&gt;$AS$1,"",(COUNTA(N9:N18)-COUNTIF(N9:N18,FALSE)))</f>
        <v/>
      </c>
      <c r="O20" s="76">
        <f>IF(12&gt;$AS$1,"",(COUNTA(O9:O18)-COUNTIF(O9:O18,FALSE)))</f>
        <v/>
      </c>
      <c r="P20" s="76">
        <f>IF(13&gt;$AS$1,"",(COUNTA(P9:P18)-COUNTIF(P9:P18,FALSE)))</f>
        <v/>
      </c>
      <c r="Q20" s="76">
        <f>IF(14&gt;$AS$1,"",(COUNTA(Q9:Q18)-COUNTIF(Q9:Q18,FALSE)))</f>
        <v/>
      </c>
      <c r="R20" s="76">
        <f>IF(15&gt;$AS$1,"",(COUNTA(R9:R18)-COUNTIF(R9:R18,FALSE)))</f>
        <v/>
      </c>
      <c r="S20" s="76">
        <f>IF(16&gt;$AS$1,"",(COUNTA(S9:S18)-COUNTIF(S9:S18,FALSE)))</f>
        <v/>
      </c>
      <c r="T20" s="76">
        <f>IF(17&gt;$AS$1,"",(COUNTA(T9:T18)-COUNTIF(T9:T18,FALSE)))</f>
        <v/>
      </c>
      <c r="U20" s="76">
        <f>IF(18&gt;$AS$1,"",(COUNTA(U9:U18)-COUNTIF(U9:U18,FALSE)))</f>
        <v/>
      </c>
      <c r="V20" s="76">
        <f>IF(19&gt;$AS$1,"",(COUNTA(V9:V18)-COUNTIF(V9:V18,FALSE)))</f>
        <v/>
      </c>
      <c r="W20" s="76">
        <f>IF(20&gt;$AS$1,"",(COUNTA(W9:W18)-COUNTIF(W9:W18,FALSE)))</f>
        <v/>
      </c>
      <c r="X20" s="76">
        <f>IF(21&gt;$AS$1,"",(COUNTA(X9:X18)-COUNTIF(X9:X18,FALSE)))</f>
        <v/>
      </c>
      <c r="Y20" s="76">
        <f>IF(22&gt;$AS$1,"",(COUNTA(Y9:Y18)-COUNTIF(Y9:Y18,FALSE)))</f>
        <v/>
      </c>
      <c r="Z20" s="76">
        <f>IF(23&gt;$AS$1,"",(COUNTA(Z9:Z18)-COUNTIF(Z9:Z18,FALSE)))</f>
        <v/>
      </c>
      <c r="AA20" s="76">
        <f>IF(24&gt;$AS$1,"",(COUNTA(AA9:AA18)-COUNTIF(AA9:AA18,FALSE)))</f>
        <v/>
      </c>
      <c r="AB20" s="76">
        <f>IF(25&gt;$AS$1,"",(COUNTA(AB9:AB18)-COUNTIF(AB9:AB18,FALSE)))</f>
        <v/>
      </c>
      <c r="AC20" s="76">
        <f>IF(26&gt;$AS$1,"",(COUNTA(AC9:AC18)-COUNTIF(AC9:AC18,FALSE)))</f>
        <v/>
      </c>
      <c r="AD20" s="76">
        <f>IF(27&gt;$AS$1,"",(COUNTA(AD9:AD18)-COUNTIF(AD9:AD18,FALSE)))</f>
        <v/>
      </c>
      <c r="AE20" s="76">
        <f>IF(28&gt;$AS$1,"",(COUNTA(AE9:AE18)-COUNTIF(AE9:AE18,FALSE)))</f>
        <v/>
      </c>
      <c r="AF20" s="76">
        <f>IF(29&gt;$AS$1,"",(COUNTA(AF9:AF18)-COUNTIF(AF9:AF18,FALSE)))</f>
        <v/>
      </c>
      <c r="AG20" s="76">
        <f>IF(30&gt;$AS$1,"",(COUNTA(AG9:AG18)-COUNTIF(AG9:AG18,FALSE)))</f>
        <v/>
      </c>
      <c r="AH20" s="76">
        <f>IF(31&gt;$AS$1,"",(COUNTA(AH9:AH18)-COUNTIF(AH9:AH18,FALSE)))</f>
        <v/>
      </c>
      <c r="AI20" s="1" t="n"/>
      <c r="AJ20" s="1" t="n"/>
      <c r="AK20" s="73" t="inlineStr">
        <is>
          <t>Meilleur jour</t>
        </is>
      </c>
      <c r="AL20" s="74">
        <f>IF(MAX(D20:AH20)=0,"—","le "&amp;INDEX(D8:AH8,MATCH(MAX(D20:AH20),D20:AH20,0)))</f>
        <v/>
      </c>
      <c r="AN20" s="1" t="n"/>
      <c r="AO20" s="1" t="n"/>
      <c r="AP20" s="1" t="n"/>
      <c r="AQ20" s="1" t="n"/>
      <c r="AR20" s="1" t="n"/>
      <c r="AS20" s="1" t="n"/>
      <c r="AT20" s="1" t="n"/>
    </row>
    <row r="21" ht="15" customHeight="1">
      <c r="A21" s="1" t="n"/>
      <c r="B21" s="1" t="n"/>
      <c r="C21" s="75" t="inlineStr">
        <is>
          <t>Pas fait</t>
        </is>
      </c>
      <c r="D21" s="77">
        <f>IF(1&gt;$AS$1,"",$AR$2-D20)</f>
        <v/>
      </c>
      <c r="E21" s="77">
        <f>IF(2&gt;$AS$1,"",$AR$2-E20)</f>
        <v/>
      </c>
      <c r="F21" s="77">
        <f>IF(3&gt;$AS$1,"",$AR$2-F20)</f>
        <v/>
      </c>
      <c r="G21" s="77">
        <f>IF(4&gt;$AS$1,"",$AR$2-G20)</f>
        <v/>
      </c>
      <c r="H21" s="77">
        <f>IF(5&gt;$AS$1,"",$AR$2-H20)</f>
        <v/>
      </c>
      <c r="I21" s="77">
        <f>IF(6&gt;$AS$1,"",$AR$2-I20)</f>
        <v/>
      </c>
      <c r="J21" s="77">
        <f>IF(7&gt;$AS$1,"",$AR$2-J20)</f>
        <v/>
      </c>
      <c r="K21" s="77">
        <f>IF(8&gt;$AS$1,"",$AR$2-K20)</f>
        <v/>
      </c>
      <c r="L21" s="77">
        <f>IF(9&gt;$AS$1,"",$AR$2-L20)</f>
        <v/>
      </c>
      <c r="M21" s="77">
        <f>IF(10&gt;$AS$1,"",$AR$2-M20)</f>
        <v/>
      </c>
      <c r="N21" s="77">
        <f>IF(11&gt;$AS$1,"",$AR$2-N20)</f>
        <v/>
      </c>
      <c r="O21" s="77">
        <f>IF(12&gt;$AS$1,"",$AR$2-O20)</f>
        <v/>
      </c>
      <c r="P21" s="77">
        <f>IF(13&gt;$AS$1,"",$AR$2-P20)</f>
        <v/>
      </c>
      <c r="Q21" s="77">
        <f>IF(14&gt;$AS$1,"",$AR$2-Q20)</f>
        <v/>
      </c>
      <c r="R21" s="77">
        <f>IF(15&gt;$AS$1,"",$AR$2-R20)</f>
        <v/>
      </c>
      <c r="S21" s="77">
        <f>IF(16&gt;$AS$1,"",$AR$2-S20)</f>
        <v/>
      </c>
      <c r="T21" s="77">
        <f>IF(17&gt;$AS$1,"",$AR$2-T20)</f>
        <v/>
      </c>
      <c r="U21" s="77">
        <f>IF(18&gt;$AS$1,"",$AR$2-U20)</f>
        <v/>
      </c>
      <c r="V21" s="77">
        <f>IF(19&gt;$AS$1,"",$AR$2-V20)</f>
        <v/>
      </c>
      <c r="W21" s="77">
        <f>IF(20&gt;$AS$1,"",$AR$2-W20)</f>
        <v/>
      </c>
      <c r="X21" s="77">
        <f>IF(21&gt;$AS$1,"",$AR$2-X20)</f>
        <v/>
      </c>
      <c r="Y21" s="77">
        <f>IF(22&gt;$AS$1,"",$AR$2-Y20)</f>
        <v/>
      </c>
      <c r="Z21" s="77">
        <f>IF(23&gt;$AS$1,"",$AR$2-Z20)</f>
        <v/>
      </c>
      <c r="AA21" s="77">
        <f>IF(24&gt;$AS$1,"",$AR$2-AA20)</f>
        <v/>
      </c>
      <c r="AB21" s="77">
        <f>IF(25&gt;$AS$1,"",$AR$2-AB20)</f>
        <v/>
      </c>
      <c r="AC21" s="77">
        <f>IF(26&gt;$AS$1,"",$AR$2-AC20)</f>
        <v/>
      </c>
      <c r="AD21" s="77">
        <f>IF(27&gt;$AS$1,"",$AR$2-AD20)</f>
        <v/>
      </c>
      <c r="AE21" s="77">
        <f>IF(28&gt;$AS$1,"",$AR$2-AE20)</f>
        <v/>
      </c>
      <c r="AF21" s="77">
        <f>IF(29&gt;$AS$1,"",$AR$2-AF20)</f>
        <v/>
      </c>
      <c r="AG21" s="77">
        <f>IF(30&gt;$AS$1,"",$AR$2-AG20)</f>
        <v/>
      </c>
      <c r="AH21" s="77">
        <f>IF(31&gt;$AS$1,"",$AR$2-AH20)</f>
        <v/>
      </c>
      <c r="AI21" s="1" t="n"/>
      <c r="AJ21" s="1" t="n"/>
      <c r="AK21" s="73" t="inlineStr">
        <is>
          <t>Jours parfaits</t>
        </is>
      </c>
      <c r="AL21" s="74">
        <f>COUNTIF(D19:AH19,1)&amp;" jour(s) à 100 %"</f>
        <v/>
      </c>
      <c r="AN21" s="1" t="n"/>
      <c r="AO21" s="1" t="n"/>
      <c r="AP21" s="1" t="n"/>
      <c r="AQ21" s="1" t="n"/>
      <c r="AR21" s="1" t="n"/>
      <c r="AS21" s="1" t="n"/>
      <c r="AT21" s="1" t="n"/>
    </row>
    <row r="22" ht="8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  <c r="AA22" s="1" t="n"/>
      <c r="AB22" s="1" t="n"/>
      <c r="AC22" s="1" t="n"/>
      <c r="AD22" s="1" t="n"/>
      <c r="AE22" s="1" t="n"/>
      <c r="AF22" s="1" t="n"/>
      <c r="AG22" s="1" t="n"/>
      <c r="AH22" s="1" t="n"/>
      <c r="AI22" s="1" t="n"/>
      <c r="AJ22" s="1" t="n"/>
      <c r="AK22" s="1" t="n"/>
      <c r="AL22" s="1" t="n"/>
      <c r="AM22" s="1" t="n"/>
      <c r="AN22" s="1" t="n"/>
      <c r="AO22" s="1" t="n"/>
      <c r="AP22" s="1" t="n"/>
      <c r="AQ22" s="1" t="n"/>
      <c r="AR22" s="1" t="n"/>
      <c r="AS22" s="1" t="n"/>
      <c r="AT22" s="1" t="n"/>
    </row>
    <row r="23" ht="15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  <c r="AA23" s="1" t="n"/>
      <c r="AB23" s="1" t="n"/>
      <c r="AC23" s="1" t="n"/>
      <c r="AD23" s="1" t="n"/>
      <c r="AE23" s="1" t="n"/>
      <c r="AF23" s="1" t="n"/>
      <c r="AG23" s="1" t="n"/>
      <c r="AH23" s="1" t="n"/>
      <c r="AI23" s="1" t="n"/>
      <c r="AJ23" s="1" t="n"/>
      <c r="AK23" s="1" t="n"/>
      <c r="AL23" s="1" t="n"/>
      <c r="AM23" s="1" t="n"/>
      <c r="AN23" s="1" t="n"/>
      <c r="AO23" s="1" t="n"/>
      <c r="AP23" s="1" t="n"/>
      <c r="AQ23" s="1" t="n"/>
      <c r="AR23" s="1" t="n"/>
      <c r="AS23" s="1" t="n"/>
      <c r="AT23" s="1" t="n"/>
    </row>
    <row r="24" ht="15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/>
      <c r="AE24" s="1" t="n"/>
      <c r="AF24" s="1" t="n"/>
      <c r="AG24" s="1" t="n"/>
      <c r="AH24" s="1" t="n"/>
      <c r="AI24" s="1" t="n"/>
      <c r="AJ24" s="1" t="n"/>
      <c r="AK24" s="1" t="n"/>
      <c r="AL24" s="1" t="n"/>
      <c r="AM24" s="1" t="n"/>
      <c r="AN24" s="1" t="n"/>
      <c r="AO24" s="1" t="n"/>
      <c r="AP24" s="1" t="n"/>
      <c r="AQ24" s="1" t="n"/>
      <c r="AR24" s="1" t="n"/>
      <c r="AS24" s="1" t="n"/>
      <c r="AT24" s="1" t="n"/>
    </row>
    <row r="25" ht="15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/>
      <c r="AE25" s="1" t="n"/>
      <c r="AF25" s="1" t="n"/>
      <c r="AG25" s="1" t="n"/>
      <c r="AH25" s="1" t="n"/>
      <c r="AI25" s="1" t="n"/>
      <c r="AJ25" s="1" t="n"/>
      <c r="AK25" s="1" t="n"/>
      <c r="AL25" s="1" t="n"/>
      <c r="AM25" s="1" t="n"/>
      <c r="AN25" s="1" t="n"/>
      <c r="AO25" s="1" t="n"/>
      <c r="AP25" s="1" t="n"/>
      <c r="AQ25" s="1" t="n"/>
      <c r="AR25" s="1" t="n"/>
      <c r="AS25" s="1" t="n"/>
      <c r="AT25" s="1" t="n"/>
    </row>
    <row r="26" ht="15" customHeight="1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  <c r="AA26" s="1" t="n"/>
      <c r="AB26" s="1" t="n"/>
      <c r="AC26" s="1" t="n"/>
      <c r="AD26" s="1" t="n"/>
      <c r="AE26" s="1" t="n"/>
      <c r="AF26" s="1" t="n"/>
      <c r="AG26" s="1" t="n"/>
      <c r="AH26" s="1" t="n"/>
      <c r="AI26" s="1" t="n"/>
      <c r="AJ26" s="1" t="n"/>
      <c r="AK26" s="1" t="n"/>
      <c r="AL26" s="1" t="n"/>
      <c r="AM26" s="1" t="n"/>
      <c r="AN26" s="1" t="n"/>
      <c r="AO26" s="1" t="n"/>
      <c r="AP26" s="1" t="n"/>
      <c r="AQ26" s="1" t="n"/>
      <c r="AR26" s="1" t="n"/>
      <c r="AS26" s="1" t="n"/>
      <c r="AT26" s="1" t="n"/>
    </row>
    <row r="27" ht="15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  <c r="AA27" s="1" t="n"/>
      <c r="AB27" s="1" t="n"/>
      <c r="AC27" s="1" t="n"/>
      <c r="AD27" s="1" t="n"/>
      <c r="AE27" s="1" t="n"/>
      <c r="AF27" s="1" t="n"/>
      <c r="AG27" s="1" t="n"/>
      <c r="AH27" s="1" t="n"/>
      <c r="AI27" s="1" t="n"/>
      <c r="AJ27" s="1" t="n"/>
      <c r="AK27" s="1" t="n"/>
      <c r="AL27" s="1" t="n"/>
      <c r="AM27" s="1" t="n"/>
      <c r="AN27" s="1" t="n"/>
      <c r="AO27" s="1" t="n"/>
      <c r="AP27" s="1" t="n"/>
      <c r="AQ27" s="1" t="n"/>
      <c r="AR27" s="1" t="n"/>
      <c r="AS27" s="1" t="n"/>
      <c r="AT27" s="1" t="n"/>
    </row>
    <row r="28" ht="15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/>
      <c r="AE28" s="1" t="n"/>
      <c r="AF28" s="1" t="n"/>
      <c r="AG28" s="1" t="n"/>
      <c r="AH28" s="1" t="n"/>
      <c r="AI28" s="1" t="n"/>
      <c r="AJ28" s="1" t="n"/>
      <c r="AK28" s="1" t="n"/>
      <c r="AL28" s="1" t="n"/>
      <c r="AM28" s="1" t="n"/>
      <c r="AN28" s="1" t="n"/>
      <c r="AO28" s="1" t="n"/>
      <c r="AP28" s="1" t="n"/>
      <c r="AQ28" s="1" t="n"/>
      <c r="AR28" s="1" t="n"/>
      <c r="AS28" s="1" t="n"/>
      <c r="AT28" s="1" t="n"/>
    </row>
    <row r="29" ht="1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/>
      <c r="AE29" s="1" t="n"/>
      <c r="AF29" s="1" t="n"/>
      <c r="AG29" s="1" t="n"/>
      <c r="AH29" s="1" t="n"/>
      <c r="AI29" s="1" t="n"/>
      <c r="AJ29" s="1" t="n"/>
      <c r="AK29" s="1" t="n"/>
      <c r="AL29" s="1" t="n"/>
      <c r="AM29" s="1" t="n"/>
      <c r="AN29" s="1" t="n"/>
      <c r="AO29" s="1" t="n"/>
      <c r="AP29" s="1" t="n"/>
      <c r="AQ29" s="1" t="n"/>
      <c r="AR29" s="1" t="n"/>
      <c r="AS29" s="1" t="n"/>
      <c r="AT29" s="1" t="n"/>
    </row>
    <row r="30" ht="1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/>
      <c r="AE30" s="1" t="n"/>
      <c r="AF30" s="1" t="n"/>
      <c r="AG30" s="1" t="n"/>
      <c r="AH30" s="1" t="n"/>
      <c r="AI30" s="1" t="n"/>
      <c r="AJ30" s="1" t="n"/>
      <c r="AK30" s="1" t="n"/>
      <c r="AL30" s="1" t="n"/>
      <c r="AM30" s="1" t="n"/>
      <c r="AN30" s="1" t="n"/>
      <c r="AO30" s="1" t="n"/>
      <c r="AP30" s="1" t="n"/>
      <c r="AQ30" s="1" t="n"/>
      <c r="AR30" s="1" t="n"/>
      <c r="AS30" s="1" t="n"/>
      <c r="AT30" s="1" t="n"/>
    </row>
    <row r="31" ht="15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/>
      <c r="AE31" s="1" t="n"/>
      <c r="AF31" s="1" t="n"/>
      <c r="AG31" s="1" t="n"/>
      <c r="AH31" s="1" t="n"/>
      <c r="AI31" s="1" t="n"/>
      <c r="AJ31" s="1" t="n"/>
      <c r="AK31" s="1" t="n"/>
      <c r="AL31" s="1" t="n"/>
      <c r="AM31" s="1" t="n"/>
      <c r="AN31" s="1" t="n"/>
      <c r="AO31" s="1" t="n"/>
      <c r="AP31" s="1" t="n"/>
      <c r="AQ31" s="1" t="n"/>
      <c r="AR31" s="1" t="n"/>
      <c r="AS31" s="1" t="n"/>
      <c r="AT31" s="1" t="n"/>
    </row>
    <row r="32" ht="15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  <c r="AA32" s="1" t="n"/>
      <c r="AB32" s="1" t="n"/>
      <c r="AC32" s="1" t="n"/>
      <c r="AD32" s="1" t="n"/>
      <c r="AE32" s="1" t="n"/>
      <c r="AF32" s="1" t="n"/>
      <c r="AG32" s="1" t="n"/>
      <c r="AH32" s="1" t="n"/>
      <c r="AI32" s="1" t="n"/>
      <c r="AJ32" s="1" t="n"/>
      <c r="AK32" s="1" t="n"/>
      <c r="AL32" s="1" t="n"/>
      <c r="AM32" s="1" t="n"/>
      <c r="AN32" s="1" t="n"/>
      <c r="AO32" s="1" t="n"/>
      <c r="AP32" s="1" t="n"/>
      <c r="AQ32" s="1" t="n"/>
      <c r="AR32" s="1" t="n"/>
      <c r="AS32" s="1" t="n"/>
      <c r="AT32" s="1" t="n"/>
    </row>
    <row r="33" ht="15" customHeight="1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  <c r="AA33" s="1" t="n"/>
      <c r="AB33" s="1" t="n"/>
      <c r="AC33" s="1" t="n"/>
      <c r="AD33" s="1" t="n"/>
      <c r="AE33" s="1" t="n"/>
      <c r="AF33" s="1" t="n"/>
      <c r="AG33" s="1" t="n"/>
      <c r="AH33" s="1" t="n"/>
      <c r="AI33" s="1" t="n"/>
      <c r="AJ33" s="1" t="n"/>
      <c r="AK33" s="1" t="n"/>
      <c r="AL33" s="1" t="n"/>
      <c r="AM33" s="1" t="n"/>
      <c r="AN33" s="1" t="n"/>
      <c r="AO33" s="1" t="n"/>
      <c r="AP33" s="1" t="n"/>
      <c r="AQ33" s="1" t="n"/>
      <c r="AR33" s="1" t="n"/>
      <c r="AS33" s="1" t="n"/>
      <c r="AT33" s="1" t="n"/>
    </row>
    <row r="34" ht="15" customHeight="1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  <c r="AA34" s="1" t="n"/>
      <c r="AB34" s="1" t="n"/>
      <c r="AC34" s="1" t="n"/>
      <c r="AD34" s="1" t="n"/>
      <c r="AE34" s="1" t="n"/>
      <c r="AF34" s="1" t="n"/>
      <c r="AG34" s="1" t="n"/>
      <c r="AH34" s="1" t="n"/>
      <c r="AI34" s="1" t="n"/>
      <c r="AJ34" s="1" t="n"/>
      <c r="AK34" s="1" t="n"/>
      <c r="AL34" s="1" t="n"/>
      <c r="AM34" s="1" t="n"/>
      <c r="AN34" s="1" t="n"/>
      <c r="AO34" s="1" t="n"/>
      <c r="AP34" s="1" t="n"/>
      <c r="AQ34" s="1" t="n"/>
      <c r="AR34" s="1" t="n"/>
      <c r="AS34" s="1" t="n"/>
      <c r="AT34" s="1" t="n"/>
    </row>
    <row r="35" ht="10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  <c r="AA35" s="1" t="n"/>
      <c r="AB35" s="1" t="n"/>
      <c r="AC35" s="1" t="n"/>
      <c r="AD35" s="1" t="n"/>
      <c r="AE35" s="1" t="n"/>
      <c r="AF35" s="1" t="n"/>
      <c r="AG35" s="1" t="n"/>
      <c r="AH35" s="1" t="n"/>
      <c r="AI35" s="1" t="n"/>
      <c r="AJ35" s="1" t="n"/>
      <c r="AK35" s="1" t="n"/>
      <c r="AL35" s="1" t="n"/>
      <c r="AM35" s="1" t="n"/>
      <c r="AN35" s="1" t="n"/>
      <c r="AO35" s="1" t="n"/>
      <c r="AP35" s="1" t="n"/>
      <c r="AQ35" s="1" t="n"/>
      <c r="AR35" s="1" t="n"/>
      <c r="AS35" s="1" t="n"/>
      <c r="AT35" s="1" t="n"/>
    </row>
    <row r="36" ht="18" customHeight="1">
      <c r="A36" s="1" t="n"/>
      <c r="B36" s="1" t="n"/>
      <c r="C36" s="42" t="inlineStr">
        <is>
          <t>État mental</t>
        </is>
      </c>
      <c r="D36" s="43" t="inlineStr">
        <is>
          <t>Semaine 1</t>
        </is>
      </c>
      <c r="E36" s="44" t="n"/>
      <c r="F36" s="44" t="n"/>
      <c r="G36" s="44" t="n"/>
      <c r="H36" s="44" t="n"/>
      <c r="I36" s="44" t="n"/>
      <c r="J36" s="44" t="n"/>
      <c r="K36" s="45" t="inlineStr">
        <is>
          <t>Semaine 2</t>
        </is>
      </c>
      <c r="L36" s="46" t="n"/>
      <c r="M36" s="46" t="n"/>
      <c r="N36" s="46" t="n"/>
      <c r="O36" s="46" t="n"/>
      <c r="P36" s="46" t="n"/>
      <c r="Q36" s="46" t="n"/>
      <c r="R36" s="47" t="inlineStr">
        <is>
          <t>Semaine 3</t>
        </is>
      </c>
      <c r="S36" s="48" t="n"/>
      <c r="T36" s="48" t="n"/>
      <c r="U36" s="48" t="n"/>
      <c r="V36" s="48" t="n"/>
      <c r="W36" s="48" t="n"/>
      <c r="X36" s="48" t="n"/>
      <c r="Y36" s="49" t="inlineStr">
        <is>
          <t>Semaine 4</t>
        </is>
      </c>
      <c r="Z36" s="50" t="n"/>
      <c r="AA36" s="50" t="n"/>
      <c r="AB36" s="50" t="n"/>
      <c r="AC36" s="50" t="n"/>
      <c r="AD36" s="50" t="n"/>
      <c r="AE36" s="50" t="n"/>
      <c r="AF36" s="51" t="inlineStr">
        <is>
          <t>Semaine 5</t>
        </is>
      </c>
      <c r="AG36" s="52" t="n"/>
      <c r="AH36" s="52" t="n"/>
      <c r="AI36" s="1" t="n"/>
      <c r="AJ36" s="1" t="n"/>
      <c r="AK36" s="53" t="inlineStr">
        <is>
          <t>Analyse</t>
        </is>
      </c>
      <c r="AN36" s="1" t="n"/>
      <c r="AO36" s="1" t="n"/>
      <c r="AP36" s="1" t="n"/>
      <c r="AQ36" s="1" t="n"/>
      <c r="AR36" s="1" t="n"/>
      <c r="AS36" s="1" t="n"/>
      <c r="AT36" s="1" t="n"/>
    </row>
    <row r="37" ht="12" customHeight="1">
      <c r="A37" s="1" t="n"/>
      <c r="B37" s="1" t="n"/>
      <c r="C37" s="1" t="n"/>
      <c r="D37" s="54">
        <f>IF(1&gt;$AS$1,"",MID("DiLuMaMeJeVeSa",2*WEEKDAY($AR$1+0)-1,2))</f>
        <v/>
      </c>
      <c r="E37" s="54">
        <f>IF(2&gt;$AS$1,"",MID("DiLuMaMeJeVeSa",2*WEEKDAY($AR$1+1)-1,2))</f>
        <v/>
      </c>
      <c r="F37" s="54">
        <f>IF(3&gt;$AS$1,"",MID("DiLuMaMeJeVeSa",2*WEEKDAY($AR$1+2)-1,2))</f>
        <v/>
      </c>
      <c r="G37" s="54">
        <f>IF(4&gt;$AS$1,"",MID("DiLuMaMeJeVeSa",2*WEEKDAY($AR$1+3)-1,2))</f>
        <v/>
      </c>
      <c r="H37" s="54">
        <f>IF(5&gt;$AS$1,"",MID("DiLuMaMeJeVeSa",2*WEEKDAY($AR$1+4)-1,2))</f>
        <v/>
      </c>
      <c r="I37" s="54">
        <f>IF(6&gt;$AS$1,"",MID("DiLuMaMeJeVeSa",2*WEEKDAY($AR$1+5)-1,2))</f>
        <v/>
      </c>
      <c r="J37" s="54">
        <f>IF(7&gt;$AS$1,"",MID("DiLuMaMeJeVeSa",2*WEEKDAY($AR$1+6)-1,2))</f>
        <v/>
      </c>
      <c r="K37" s="55">
        <f>IF(8&gt;$AS$1,"",MID("DiLuMaMeJeVeSa",2*WEEKDAY($AR$1+7)-1,2))</f>
        <v/>
      </c>
      <c r="L37" s="55">
        <f>IF(9&gt;$AS$1,"",MID("DiLuMaMeJeVeSa",2*WEEKDAY($AR$1+8)-1,2))</f>
        <v/>
      </c>
      <c r="M37" s="55">
        <f>IF(10&gt;$AS$1,"",MID("DiLuMaMeJeVeSa",2*WEEKDAY($AR$1+9)-1,2))</f>
        <v/>
      </c>
      <c r="N37" s="55">
        <f>IF(11&gt;$AS$1,"",MID("DiLuMaMeJeVeSa",2*WEEKDAY($AR$1+10)-1,2))</f>
        <v/>
      </c>
      <c r="O37" s="55">
        <f>IF(12&gt;$AS$1,"",MID("DiLuMaMeJeVeSa",2*WEEKDAY($AR$1+11)-1,2))</f>
        <v/>
      </c>
      <c r="P37" s="55">
        <f>IF(13&gt;$AS$1,"",MID("DiLuMaMeJeVeSa",2*WEEKDAY($AR$1+12)-1,2))</f>
        <v/>
      </c>
      <c r="Q37" s="55">
        <f>IF(14&gt;$AS$1,"",MID("DiLuMaMeJeVeSa",2*WEEKDAY($AR$1+13)-1,2))</f>
        <v/>
      </c>
      <c r="R37" s="56">
        <f>IF(15&gt;$AS$1,"",MID("DiLuMaMeJeVeSa",2*WEEKDAY($AR$1+14)-1,2))</f>
        <v/>
      </c>
      <c r="S37" s="56">
        <f>IF(16&gt;$AS$1,"",MID("DiLuMaMeJeVeSa",2*WEEKDAY($AR$1+15)-1,2))</f>
        <v/>
      </c>
      <c r="T37" s="56">
        <f>IF(17&gt;$AS$1,"",MID("DiLuMaMeJeVeSa",2*WEEKDAY($AR$1+16)-1,2))</f>
        <v/>
      </c>
      <c r="U37" s="56">
        <f>IF(18&gt;$AS$1,"",MID("DiLuMaMeJeVeSa",2*WEEKDAY($AR$1+17)-1,2))</f>
        <v/>
      </c>
      <c r="V37" s="56">
        <f>IF(19&gt;$AS$1,"",MID("DiLuMaMeJeVeSa",2*WEEKDAY($AR$1+18)-1,2))</f>
        <v/>
      </c>
      <c r="W37" s="56">
        <f>IF(20&gt;$AS$1,"",MID("DiLuMaMeJeVeSa",2*WEEKDAY($AR$1+19)-1,2))</f>
        <v/>
      </c>
      <c r="X37" s="56">
        <f>IF(21&gt;$AS$1,"",MID("DiLuMaMeJeVeSa",2*WEEKDAY($AR$1+20)-1,2))</f>
        <v/>
      </c>
      <c r="Y37" s="57">
        <f>IF(22&gt;$AS$1,"",MID("DiLuMaMeJeVeSa",2*WEEKDAY($AR$1+21)-1,2))</f>
        <v/>
      </c>
      <c r="Z37" s="57">
        <f>IF(23&gt;$AS$1,"",MID("DiLuMaMeJeVeSa",2*WEEKDAY($AR$1+22)-1,2))</f>
        <v/>
      </c>
      <c r="AA37" s="57">
        <f>IF(24&gt;$AS$1,"",MID("DiLuMaMeJeVeSa",2*WEEKDAY($AR$1+23)-1,2))</f>
        <v/>
      </c>
      <c r="AB37" s="57">
        <f>IF(25&gt;$AS$1,"",MID("DiLuMaMeJeVeSa",2*WEEKDAY($AR$1+24)-1,2))</f>
        <v/>
      </c>
      <c r="AC37" s="57">
        <f>IF(26&gt;$AS$1,"",MID("DiLuMaMeJeVeSa",2*WEEKDAY($AR$1+25)-1,2))</f>
        <v/>
      </c>
      <c r="AD37" s="57">
        <f>IF(27&gt;$AS$1,"",MID("DiLuMaMeJeVeSa",2*WEEKDAY($AR$1+26)-1,2))</f>
        <v/>
      </c>
      <c r="AE37" s="57">
        <f>IF(28&gt;$AS$1,"",MID("DiLuMaMeJeVeSa",2*WEEKDAY($AR$1+27)-1,2))</f>
        <v/>
      </c>
      <c r="AF37" s="58">
        <f>IF(29&gt;$AS$1,"",MID("DiLuMaMeJeVeSa",2*WEEKDAY($AR$1+28)-1,2))</f>
        <v/>
      </c>
      <c r="AG37" s="58">
        <f>IF(30&gt;$AS$1,"",MID("DiLuMaMeJeVeSa",2*WEEKDAY($AR$1+29)-1,2))</f>
        <v/>
      </c>
      <c r="AH37" s="58">
        <f>IF(31&gt;$AS$1,"",MID("DiLuMaMeJeVeSa",2*WEEKDAY($AR$1+30)-1,2))</f>
        <v/>
      </c>
      <c r="AI37" s="1" t="n"/>
      <c r="AJ37" s="1" t="n"/>
      <c r="AN37" s="1" t="n"/>
      <c r="AO37" s="1" t="n"/>
      <c r="AP37" s="1" t="n"/>
      <c r="AQ37" s="1" t="n"/>
      <c r="AR37" s="1" t="n"/>
      <c r="AS37" s="1" t="n"/>
      <c r="AT37" s="1" t="n"/>
    </row>
    <row r="38" ht="14" customHeight="1">
      <c r="A38" s="1" t="n"/>
      <c r="B38" s="1" t="n"/>
      <c r="C38" s="1" t="n"/>
      <c r="D38" s="59">
        <f>IF(1&gt;$AS$1,"",1)</f>
        <v/>
      </c>
      <c r="E38" s="59">
        <f>IF(2&gt;$AS$1,"",2)</f>
        <v/>
      </c>
      <c r="F38" s="59">
        <f>IF(3&gt;$AS$1,"",3)</f>
        <v/>
      </c>
      <c r="G38" s="59">
        <f>IF(4&gt;$AS$1,"",4)</f>
        <v/>
      </c>
      <c r="H38" s="59">
        <f>IF(5&gt;$AS$1,"",5)</f>
        <v/>
      </c>
      <c r="I38" s="59">
        <f>IF(6&gt;$AS$1,"",6)</f>
        <v/>
      </c>
      <c r="J38" s="59">
        <f>IF(7&gt;$AS$1,"",7)</f>
        <v/>
      </c>
      <c r="K38" s="60">
        <f>IF(8&gt;$AS$1,"",8)</f>
        <v/>
      </c>
      <c r="L38" s="60">
        <f>IF(9&gt;$AS$1,"",9)</f>
        <v/>
      </c>
      <c r="M38" s="60">
        <f>IF(10&gt;$AS$1,"",10)</f>
        <v/>
      </c>
      <c r="N38" s="60">
        <f>IF(11&gt;$AS$1,"",11)</f>
        <v/>
      </c>
      <c r="O38" s="60">
        <f>IF(12&gt;$AS$1,"",12)</f>
        <v/>
      </c>
      <c r="P38" s="60">
        <f>IF(13&gt;$AS$1,"",13)</f>
        <v/>
      </c>
      <c r="Q38" s="60">
        <f>IF(14&gt;$AS$1,"",14)</f>
        <v/>
      </c>
      <c r="R38" s="61">
        <f>IF(15&gt;$AS$1,"",15)</f>
        <v/>
      </c>
      <c r="S38" s="61">
        <f>IF(16&gt;$AS$1,"",16)</f>
        <v/>
      </c>
      <c r="T38" s="61">
        <f>IF(17&gt;$AS$1,"",17)</f>
        <v/>
      </c>
      <c r="U38" s="61">
        <f>IF(18&gt;$AS$1,"",18)</f>
        <v/>
      </c>
      <c r="V38" s="61">
        <f>IF(19&gt;$AS$1,"",19)</f>
        <v/>
      </c>
      <c r="W38" s="61">
        <f>IF(20&gt;$AS$1,"",20)</f>
        <v/>
      </c>
      <c r="X38" s="61">
        <f>IF(21&gt;$AS$1,"",21)</f>
        <v/>
      </c>
      <c r="Y38" s="62">
        <f>IF(22&gt;$AS$1,"",22)</f>
        <v/>
      </c>
      <c r="Z38" s="62">
        <f>IF(23&gt;$AS$1,"",23)</f>
        <v/>
      </c>
      <c r="AA38" s="62">
        <f>IF(24&gt;$AS$1,"",24)</f>
        <v/>
      </c>
      <c r="AB38" s="62">
        <f>IF(25&gt;$AS$1,"",25)</f>
        <v/>
      </c>
      <c r="AC38" s="62">
        <f>IF(26&gt;$AS$1,"",26)</f>
        <v/>
      </c>
      <c r="AD38" s="62">
        <f>IF(27&gt;$AS$1,"",27)</f>
        <v/>
      </c>
      <c r="AE38" s="62">
        <f>IF(28&gt;$AS$1,"",28)</f>
        <v/>
      </c>
      <c r="AF38" s="63">
        <f>IF(29&gt;$AS$1,"",29)</f>
        <v/>
      </c>
      <c r="AG38" s="63">
        <f>IF(30&gt;$AS$1,"",30)</f>
        <v/>
      </c>
      <c r="AH38" s="63">
        <f>IF(31&gt;$AS$1,"",31)</f>
        <v/>
      </c>
      <c r="AI38" s="1" t="n"/>
      <c r="AJ38" s="1" t="n"/>
      <c r="AK38" s="78" t="inlineStr">
        <is>
          <t>Humeur</t>
        </is>
      </c>
      <c r="AL38" s="79" t="n"/>
      <c r="AM38" s="79" t="n"/>
      <c r="AN38" s="1" t="n"/>
      <c r="AO38" s="1" t="n"/>
      <c r="AP38" s="1" t="n"/>
      <c r="AQ38" s="1" t="n"/>
      <c r="AR38" s="1" t="n"/>
      <c r="AS38" s="1" t="n"/>
      <c r="AT38" s="1" t="n"/>
    </row>
    <row r="39" ht="16" customHeight="1">
      <c r="A39" s="1" t="n"/>
      <c r="B39" s="1" t="n"/>
      <c r="C39" s="71" t="inlineStr">
        <is>
          <t>Humeur (1-10)</t>
        </is>
      </c>
      <c r="D39" s="80" t="n"/>
      <c r="E39" s="80" t="n"/>
      <c r="F39" s="80" t="n"/>
      <c r="G39" s="80" t="n"/>
      <c r="H39" s="80" t="n"/>
      <c r="I39" s="80" t="n"/>
      <c r="J39" s="80" t="n"/>
      <c r="K39" s="80" t="n"/>
      <c r="L39" s="80" t="n"/>
      <c r="M39" s="80" t="n"/>
      <c r="N39" s="80" t="n"/>
      <c r="O39" s="80" t="n"/>
      <c r="P39" s="80" t="n"/>
      <c r="Q39" s="80" t="n"/>
      <c r="R39" s="80" t="n"/>
      <c r="S39" s="80" t="n"/>
      <c r="T39" s="80" t="n"/>
      <c r="U39" s="80" t="n"/>
      <c r="V39" s="80" t="n"/>
      <c r="W39" s="80" t="n"/>
      <c r="X39" s="80" t="n"/>
      <c r="Y39" s="80" t="n"/>
      <c r="Z39" s="80" t="n"/>
      <c r="AA39" s="80" t="n"/>
      <c r="AB39" s="80" t="n"/>
      <c r="AC39" s="80" t="n"/>
      <c r="AD39" s="80" t="n"/>
      <c r="AE39" s="80" t="n"/>
      <c r="AF39" s="80" t="n"/>
      <c r="AG39" s="80" t="n"/>
      <c r="AH39" s="80" t="n"/>
      <c r="AI39" s="1" t="n"/>
      <c r="AJ39" s="1" t="n"/>
      <c r="AK39" s="81" t="inlineStr">
        <is>
          <t>Semaine 1</t>
        </is>
      </c>
      <c r="AL39" s="82">
        <f>IF(AM39="","",REPT("█",ROUND(MAX(0,MIN(1,AM39))*15,0)))</f>
        <v/>
      </c>
      <c r="AM39" s="70">
        <f>IF(COUNT(D39:J39)=0,"",AVERAGE(D39:J39)/10)</f>
        <v/>
      </c>
      <c r="AN39" s="1" t="n"/>
      <c r="AO39" s="1" t="n"/>
      <c r="AP39" s="1" t="n"/>
      <c r="AQ39" s="1" t="n"/>
      <c r="AR39" s="1" t="n"/>
      <c r="AS39" s="1" t="n"/>
      <c r="AT39" s="1" t="n"/>
    </row>
    <row r="40" ht="16" customHeight="1">
      <c r="A40" s="1" t="n"/>
      <c r="B40" s="1" t="n"/>
      <c r="C40" s="71" t="inlineStr">
        <is>
          <t>Motivation (1-10)</t>
        </is>
      </c>
      <c r="D40" s="80" t="n"/>
      <c r="E40" s="80" t="n"/>
      <c r="F40" s="80" t="n"/>
      <c r="G40" s="80" t="n"/>
      <c r="H40" s="80" t="n"/>
      <c r="I40" s="80" t="n"/>
      <c r="J40" s="80" t="n"/>
      <c r="K40" s="80" t="n"/>
      <c r="L40" s="80" t="n"/>
      <c r="M40" s="80" t="n"/>
      <c r="N40" s="80" t="n"/>
      <c r="O40" s="80" t="n"/>
      <c r="P40" s="80" t="n"/>
      <c r="Q40" s="80" t="n"/>
      <c r="R40" s="80" t="n"/>
      <c r="S40" s="80" t="n"/>
      <c r="T40" s="80" t="n"/>
      <c r="U40" s="80" t="n"/>
      <c r="V40" s="80" t="n"/>
      <c r="W40" s="80" t="n"/>
      <c r="X40" s="80" t="n"/>
      <c r="Y40" s="80" t="n"/>
      <c r="Z40" s="80" t="n"/>
      <c r="AA40" s="80" t="n"/>
      <c r="AB40" s="80" t="n"/>
      <c r="AC40" s="80" t="n"/>
      <c r="AD40" s="80" t="n"/>
      <c r="AE40" s="80" t="n"/>
      <c r="AF40" s="80" t="n"/>
      <c r="AG40" s="80" t="n"/>
      <c r="AH40" s="80" t="n"/>
      <c r="AI40" s="1" t="n"/>
      <c r="AJ40" s="1" t="n"/>
      <c r="AK40" s="81" t="inlineStr">
        <is>
          <t>Semaine 2</t>
        </is>
      </c>
      <c r="AL40" s="82">
        <f>IF(AM40="","",REPT("█",ROUND(MAX(0,MIN(1,AM40))*15,0)))</f>
        <v/>
      </c>
      <c r="AM40" s="70">
        <f>IF(COUNT(K39:Q39)=0,"",AVERAGE(K39:Q39)/10)</f>
        <v/>
      </c>
      <c r="AN40" s="1" t="n"/>
      <c r="AO40" s="1" t="n"/>
      <c r="AP40" s="1" t="n"/>
      <c r="AQ40" s="1" t="n"/>
      <c r="AR40" s="1" t="n"/>
      <c r="AS40" s="1" t="n"/>
      <c r="AT40" s="1" t="n"/>
    </row>
    <row r="41" ht="16" customHeight="1">
      <c r="A41" s="1" t="n"/>
      <c r="B41" s="1" t="n"/>
      <c r="C41" s="75" t="inlineStr">
        <is>
          <t>Score mental</t>
        </is>
      </c>
      <c r="D41" s="72">
        <f>IF(COUNT(D39:D40)=0,"",AVERAGE(D39:D40)/10)</f>
        <v/>
      </c>
      <c r="E41" s="72">
        <f>IF(COUNT(E39:E40)=0,"",AVERAGE(E39:E40)/10)</f>
        <v/>
      </c>
      <c r="F41" s="72">
        <f>IF(COUNT(F39:F40)=0,"",AVERAGE(F39:F40)/10)</f>
        <v/>
      </c>
      <c r="G41" s="72">
        <f>IF(COUNT(G39:G40)=0,"",AVERAGE(G39:G40)/10)</f>
        <v/>
      </c>
      <c r="H41" s="72">
        <f>IF(COUNT(H39:H40)=0,"",AVERAGE(H39:H40)/10)</f>
        <v/>
      </c>
      <c r="I41" s="72">
        <f>IF(COUNT(I39:I40)=0,"",AVERAGE(I39:I40)/10)</f>
        <v/>
      </c>
      <c r="J41" s="72">
        <f>IF(COUNT(J39:J40)=0,"",AVERAGE(J39:J40)/10)</f>
        <v/>
      </c>
      <c r="K41" s="72">
        <f>IF(COUNT(K39:K40)=0,"",AVERAGE(K39:K40)/10)</f>
        <v/>
      </c>
      <c r="L41" s="72">
        <f>IF(COUNT(L39:L40)=0,"",AVERAGE(L39:L40)/10)</f>
        <v/>
      </c>
      <c r="M41" s="72">
        <f>IF(COUNT(M39:M40)=0,"",AVERAGE(M39:M40)/10)</f>
        <v/>
      </c>
      <c r="N41" s="72">
        <f>IF(COUNT(N39:N40)=0,"",AVERAGE(N39:N40)/10)</f>
        <v/>
      </c>
      <c r="O41" s="72">
        <f>IF(COUNT(O39:O40)=0,"",AVERAGE(O39:O40)/10)</f>
        <v/>
      </c>
      <c r="P41" s="72">
        <f>IF(COUNT(P39:P40)=0,"",AVERAGE(P39:P40)/10)</f>
        <v/>
      </c>
      <c r="Q41" s="72">
        <f>IF(COUNT(Q39:Q40)=0,"",AVERAGE(Q39:Q40)/10)</f>
        <v/>
      </c>
      <c r="R41" s="72">
        <f>IF(COUNT(R39:R40)=0,"",AVERAGE(R39:R40)/10)</f>
        <v/>
      </c>
      <c r="S41" s="72">
        <f>IF(COUNT(S39:S40)=0,"",AVERAGE(S39:S40)/10)</f>
        <v/>
      </c>
      <c r="T41" s="72">
        <f>IF(COUNT(T39:T40)=0,"",AVERAGE(T39:T40)/10)</f>
        <v/>
      </c>
      <c r="U41" s="72">
        <f>IF(COUNT(U39:U40)=0,"",AVERAGE(U39:U40)/10)</f>
        <v/>
      </c>
      <c r="V41" s="72">
        <f>IF(COUNT(V39:V40)=0,"",AVERAGE(V39:V40)/10)</f>
        <v/>
      </c>
      <c r="W41" s="72">
        <f>IF(COUNT(W39:W40)=0,"",AVERAGE(W39:W40)/10)</f>
        <v/>
      </c>
      <c r="X41" s="72">
        <f>IF(COUNT(X39:X40)=0,"",AVERAGE(X39:X40)/10)</f>
        <v/>
      </c>
      <c r="Y41" s="72">
        <f>IF(COUNT(Y39:Y40)=0,"",AVERAGE(Y39:Y40)/10)</f>
        <v/>
      </c>
      <c r="Z41" s="72">
        <f>IF(COUNT(Z39:Z40)=0,"",AVERAGE(Z39:Z40)/10)</f>
        <v/>
      </c>
      <c r="AA41" s="72">
        <f>IF(COUNT(AA39:AA40)=0,"",AVERAGE(AA39:AA40)/10)</f>
        <v/>
      </c>
      <c r="AB41" s="72">
        <f>IF(COUNT(AB39:AB40)=0,"",AVERAGE(AB39:AB40)/10)</f>
        <v/>
      </c>
      <c r="AC41" s="72">
        <f>IF(COUNT(AC39:AC40)=0,"",AVERAGE(AC39:AC40)/10)</f>
        <v/>
      </c>
      <c r="AD41" s="72">
        <f>IF(COUNT(AD39:AD40)=0,"",AVERAGE(AD39:AD40)/10)</f>
        <v/>
      </c>
      <c r="AE41" s="72">
        <f>IF(COUNT(AE39:AE40)=0,"",AVERAGE(AE39:AE40)/10)</f>
        <v/>
      </c>
      <c r="AF41" s="72">
        <f>IF(COUNT(AF39:AF40)=0,"",AVERAGE(AF39:AF40)/10)</f>
        <v/>
      </c>
      <c r="AG41" s="72">
        <f>IF(COUNT(AG39:AG40)=0,"",AVERAGE(AG39:AG40)/10)</f>
        <v/>
      </c>
      <c r="AH41" s="72">
        <f>IF(COUNT(AH39:AH40)=0,"",AVERAGE(AH39:AH40)/10)</f>
        <v/>
      </c>
      <c r="AI41" s="1" t="n"/>
      <c r="AJ41" s="1" t="n"/>
      <c r="AK41" s="81" t="inlineStr">
        <is>
          <t>Semaine 3</t>
        </is>
      </c>
      <c r="AL41" s="82">
        <f>IF(AM41="","",REPT("█",ROUND(MAX(0,MIN(1,AM41))*15,0)))</f>
        <v/>
      </c>
      <c r="AM41" s="70">
        <f>IF(COUNT(R39:X39)=0,"",AVERAGE(R39:X39)/10)</f>
        <v/>
      </c>
      <c r="AN41" s="1" t="n"/>
      <c r="AO41" s="1" t="n"/>
      <c r="AP41" s="1" t="n"/>
      <c r="AQ41" s="1" t="n"/>
      <c r="AR41" s="1" t="n"/>
      <c r="AS41" s="1" t="n"/>
      <c r="AT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81" t="inlineStr">
        <is>
          <t>Semaine 4</t>
        </is>
      </c>
      <c r="AL42" s="82">
        <f>IF(AM42="","",REPT("█",ROUND(MAX(0,MIN(1,AM42))*15,0)))</f>
        <v/>
      </c>
      <c r="AM42" s="70">
        <f>IF(COUNT(Y39:AE39)=0,"",AVERAGE(Y39:AE39)/10)</f>
        <v/>
      </c>
      <c r="AN42" s="1" t="n"/>
      <c r="AO42" s="1" t="n"/>
      <c r="AP42" s="1" t="n"/>
      <c r="AQ42" s="1" t="n"/>
      <c r="AR42" s="1" t="n"/>
      <c r="AS42" s="1" t="n"/>
      <c r="AT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81" t="inlineStr">
        <is>
          <t>Semaine 5</t>
        </is>
      </c>
      <c r="AL43" s="82">
        <f>IF(AM43="","",REPT("█",ROUND(MAX(0,MIN(1,AM43))*15,0)))</f>
        <v/>
      </c>
      <c r="AM43" s="70">
        <f>IF(COUNT(AF39:AH39)=0,"",AVERAGE(AF39:AH39)/10)</f>
        <v/>
      </c>
      <c r="AN43" s="1" t="n"/>
      <c r="AO43" s="1" t="n"/>
      <c r="AP43" s="1" t="n"/>
      <c r="AQ43" s="1" t="n"/>
      <c r="AR43" s="1" t="n"/>
      <c r="AS43" s="1" t="n"/>
      <c r="AT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83" t="inlineStr">
        <is>
          <t>Motivation</t>
        </is>
      </c>
      <c r="AL44" s="79" t="n"/>
      <c r="AM44" s="79" t="n"/>
      <c r="AN44" s="1" t="n"/>
      <c r="AO44" s="1" t="n"/>
      <c r="AP44" s="1" t="n"/>
      <c r="AQ44" s="1" t="n"/>
      <c r="AR44" s="1" t="n"/>
      <c r="AS44" s="1" t="n"/>
      <c r="AT44" s="1" t="n"/>
    </row>
    <row r="45" ht="1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81" t="inlineStr">
        <is>
          <t>Semaine 1</t>
        </is>
      </c>
      <c r="AL45" s="84">
        <f>IF(AM45="","",REPT("█",ROUND(MAX(0,MIN(1,AM45))*15,0)))</f>
        <v/>
      </c>
      <c r="AM45" s="70">
        <f>IF(COUNT(D40:J40)=0,"",AVERAGE(D40:J40)/10)</f>
        <v/>
      </c>
      <c r="AN45" s="1" t="n"/>
      <c r="AO45" s="1" t="n"/>
      <c r="AP45" s="1" t="n"/>
      <c r="AQ45" s="1" t="n"/>
      <c r="AR45" s="1" t="n"/>
      <c r="AS45" s="1" t="n"/>
      <c r="AT45" s="1" t="n"/>
    </row>
    <row r="46" ht="1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81" t="inlineStr">
        <is>
          <t>Semaine 2</t>
        </is>
      </c>
      <c r="AL46" s="84">
        <f>IF(AM46="","",REPT("█",ROUND(MAX(0,MIN(1,AM46))*15,0)))</f>
        <v/>
      </c>
      <c r="AM46" s="70">
        <f>IF(COUNT(K40:Q40)=0,"",AVERAGE(K40:Q40)/10)</f>
        <v/>
      </c>
      <c r="AN46" s="1" t="n"/>
      <c r="AO46" s="1" t="n"/>
      <c r="AP46" s="1" t="n"/>
      <c r="AQ46" s="1" t="n"/>
      <c r="AR46" s="1" t="n"/>
      <c r="AS46" s="1" t="n"/>
      <c r="AT46" s="1" t="n"/>
    </row>
    <row r="47" ht="1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81" t="inlineStr">
        <is>
          <t>Semaine 3</t>
        </is>
      </c>
      <c r="AL47" s="84">
        <f>IF(AM47="","",REPT("█",ROUND(MAX(0,MIN(1,AM47))*15,0)))</f>
        <v/>
      </c>
      <c r="AM47" s="70">
        <f>IF(COUNT(R40:X40)=0,"",AVERAGE(R40:X40)/10)</f>
        <v/>
      </c>
      <c r="AN47" s="1" t="n"/>
      <c r="AO47" s="1" t="n"/>
      <c r="AP47" s="1" t="n"/>
      <c r="AQ47" s="1" t="n"/>
      <c r="AR47" s="1" t="n"/>
      <c r="AS47" s="1" t="n"/>
      <c r="AT47" s="1" t="n"/>
    </row>
    <row r="48" ht="1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81" t="inlineStr">
        <is>
          <t>Semaine 4</t>
        </is>
      </c>
      <c r="AL48" s="84">
        <f>IF(AM48="","",REPT("█",ROUND(MAX(0,MIN(1,AM48))*15,0)))</f>
        <v/>
      </c>
      <c r="AM48" s="70">
        <f>IF(COUNT(Y40:AE40)=0,"",AVERAGE(Y40:AE40)/10)</f>
        <v/>
      </c>
      <c r="AN48" s="1" t="n"/>
      <c r="AO48" s="1" t="n"/>
      <c r="AP48" s="1" t="n"/>
      <c r="AQ48" s="1" t="n"/>
      <c r="AR48" s="1" t="n"/>
      <c r="AS48" s="1" t="n"/>
      <c r="AT48" s="1" t="n"/>
    </row>
    <row r="49" ht="1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81" t="inlineStr">
        <is>
          <t>Semaine 5</t>
        </is>
      </c>
      <c r="AL49" s="84">
        <f>IF(AM49="","",REPT("█",ROUND(MAX(0,MIN(1,AM49))*15,0)))</f>
        <v/>
      </c>
      <c r="AM49" s="70">
        <f>IF(COUNT(AF40:AH40)=0,"",AVERAGE(AF40:AH40)/10)</f>
        <v/>
      </c>
      <c r="AN49" s="1" t="n"/>
      <c r="AO49" s="1" t="n"/>
      <c r="AP49" s="1" t="n"/>
      <c r="AQ49" s="1" t="n"/>
      <c r="AR49" s="1" t="n"/>
      <c r="AS49" s="1" t="n"/>
      <c r="AT49" s="1" t="n"/>
    </row>
    <row r="50" ht="1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85" t="inlineStr">
        <is>
          <t>Score mental</t>
        </is>
      </c>
      <c r="AL50" s="79" t="n"/>
      <c r="AM50" s="79" t="n"/>
      <c r="AN50" s="1" t="n"/>
      <c r="AO50" s="1" t="n"/>
      <c r="AP50" s="1" t="n"/>
      <c r="AQ50" s="1" t="n"/>
      <c r="AR50" s="1" t="n"/>
      <c r="AS50" s="1" t="n"/>
      <c r="AT50" s="1" t="n"/>
    </row>
    <row r="51" ht="1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81" t="inlineStr">
        <is>
          <t>Semaine 1</t>
        </is>
      </c>
      <c r="AL51" s="74">
        <f>IF(AM51="","",REPT("█",ROUND(MAX(0,MIN(1,AM51))*15,0)))</f>
        <v/>
      </c>
      <c r="AM51" s="70">
        <f>IF(COUNT(D41:J41)=0,"",AVERAGE(D41:J41))</f>
        <v/>
      </c>
      <c r="AN51" s="1" t="n"/>
      <c r="AO51" s="1" t="n"/>
      <c r="AP51" s="1" t="n"/>
      <c r="AQ51" s="1" t="n"/>
      <c r="AR51" s="1" t="n"/>
      <c r="AS51" s="1" t="n"/>
      <c r="AT51" s="1" t="n"/>
    </row>
    <row r="52" ht="1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81" t="inlineStr">
        <is>
          <t>Semaine 2</t>
        </is>
      </c>
      <c r="AL52" s="74">
        <f>IF(AM52="","",REPT("█",ROUND(MAX(0,MIN(1,AM52))*15,0)))</f>
        <v/>
      </c>
      <c r="AM52" s="70">
        <f>IF(COUNT(K41:Q41)=0,"",AVERAGE(K41:Q41))</f>
        <v/>
      </c>
      <c r="AN52" s="1" t="n"/>
      <c r="AO52" s="1" t="n"/>
      <c r="AP52" s="1" t="n"/>
      <c r="AQ52" s="1" t="n"/>
      <c r="AR52" s="1" t="n"/>
      <c r="AS52" s="1" t="n"/>
      <c r="AT52" s="1" t="n"/>
    </row>
    <row r="53" ht="1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81" t="inlineStr">
        <is>
          <t>Semaine 3</t>
        </is>
      </c>
      <c r="AL53" s="74">
        <f>IF(AM53="","",REPT("█",ROUND(MAX(0,MIN(1,AM53))*15,0)))</f>
        <v/>
      </c>
      <c r="AM53" s="70">
        <f>IF(COUNT(R41:X41)=0,"",AVERAGE(R41:X41))</f>
        <v/>
      </c>
      <c r="AN53" s="1" t="n"/>
      <c r="AO53" s="1" t="n"/>
      <c r="AP53" s="1" t="n"/>
      <c r="AQ53" s="1" t="n"/>
      <c r="AR53" s="1" t="n"/>
      <c r="AS53" s="1" t="n"/>
      <c r="AT53" s="1" t="n"/>
    </row>
    <row r="54" ht="1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81" t="inlineStr">
        <is>
          <t>Semaine 4</t>
        </is>
      </c>
      <c r="AL54" s="74">
        <f>IF(AM54="","",REPT("█",ROUND(MAX(0,MIN(1,AM54))*15,0)))</f>
        <v/>
      </c>
      <c r="AM54" s="70">
        <f>IF(COUNT(Y41:AE41)=0,"",AVERAGE(Y41:AE41))</f>
        <v/>
      </c>
      <c r="AN54" s="1" t="n"/>
      <c r="AO54" s="1" t="n"/>
      <c r="AP54" s="1" t="n"/>
      <c r="AQ54" s="1" t="n"/>
      <c r="AR54" s="1" t="n"/>
      <c r="AS54" s="1" t="n"/>
      <c r="AT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81" t="inlineStr">
        <is>
          <t>Semaine 5</t>
        </is>
      </c>
      <c r="AL55" s="74">
        <f>IF(AM55="","",REPT("█",ROUND(MAX(0,MIN(1,AM55))*15,0)))</f>
        <v/>
      </c>
      <c r="AM55" s="70">
        <f>IF(COUNT(AF41:AH41)=0,"",AVERAGE(AF41:AH41))</f>
        <v/>
      </c>
      <c r="AN55" s="1" t="n"/>
      <c r="AO55" s="1" t="n"/>
      <c r="AP55" s="1" t="n"/>
      <c r="AQ55" s="1" t="n"/>
      <c r="AR55" s="1" t="n"/>
      <c r="AS55" s="1" t="n"/>
      <c r="AT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  <c r="AA58" s="1" t="n"/>
      <c r="AB58" s="1" t="n"/>
      <c r="AC58" s="1" t="n"/>
      <c r="AD58" s="1" t="n"/>
      <c r="AE58" s="1" t="n"/>
      <c r="AF58" s="1" t="n"/>
      <c r="AG58" s="1" t="n"/>
      <c r="AH58" s="1" t="n"/>
      <c r="AI58" s="1" t="n"/>
      <c r="AJ58" s="1" t="n"/>
      <c r="AK58" s="1" t="n"/>
      <c r="AL58" s="1" t="n"/>
      <c r="AM58" s="1" t="n"/>
      <c r="AN58" s="1" t="n"/>
      <c r="AO58" s="1" t="n"/>
      <c r="AP58" s="1" t="n"/>
      <c r="AQ58" s="1" t="n"/>
      <c r="AR58" s="1" t="n"/>
      <c r="AS58" s="1" t="n"/>
      <c r="AT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  <c r="AA59" s="1" t="n"/>
      <c r="AB59" s="1" t="n"/>
      <c r="AC59" s="1" t="n"/>
      <c r="AD59" s="1" t="n"/>
      <c r="AE59" s="1" t="n"/>
      <c r="AF59" s="1" t="n"/>
      <c r="AG59" s="1" t="n"/>
      <c r="AH59" s="1" t="n"/>
      <c r="AI59" s="1" t="n"/>
      <c r="AJ59" s="1" t="n"/>
      <c r="AK59" s="1" t="n"/>
      <c r="AL59" s="1" t="n"/>
      <c r="AM59" s="1" t="n"/>
      <c r="AN59" s="1" t="n"/>
      <c r="AO59" s="1" t="n"/>
      <c r="AP59" s="1" t="n"/>
      <c r="AQ59" s="1" t="n"/>
      <c r="AR59" s="1" t="n"/>
      <c r="AS59" s="1" t="n"/>
      <c r="AT59" s="1" t="n"/>
    </row>
    <row r="60">
      <c r="A60" s="1" t="n"/>
      <c r="B60" s="1" t="n"/>
      <c r="C60" s="1" t="n"/>
      <c r="D60" s="34">
        <f>IF(D19="",0,D19)</f>
        <v/>
      </c>
      <c r="E60" s="34">
        <f>IF(E19="",D60,E19)</f>
        <v/>
      </c>
      <c r="F60" s="34">
        <f>IF(F19="",E60,F19)</f>
        <v/>
      </c>
      <c r="G60" s="34">
        <f>IF(G19="",F60,G19)</f>
        <v/>
      </c>
      <c r="H60" s="34">
        <f>IF(H19="",G60,H19)</f>
        <v/>
      </c>
      <c r="I60" s="34">
        <f>IF(I19="",H60,I19)</f>
        <v/>
      </c>
      <c r="J60" s="34">
        <f>IF(J19="",I60,J19)</f>
        <v/>
      </c>
      <c r="K60" s="34">
        <f>IF(K19="",J60,K19)</f>
        <v/>
      </c>
      <c r="L60" s="34">
        <f>IF(L19="",K60,L19)</f>
        <v/>
      </c>
      <c r="M60" s="34">
        <f>IF(M19="",L60,M19)</f>
        <v/>
      </c>
      <c r="N60" s="34">
        <f>IF(N19="",M60,N19)</f>
        <v/>
      </c>
      <c r="O60" s="34">
        <f>IF(O19="",N60,O19)</f>
        <v/>
      </c>
      <c r="P60" s="34">
        <f>IF(P19="",O60,P19)</f>
        <v/>
      </c>
      <c r="Q60" s="34">
        <f>IF(Q19="",P60,Q19)</f>
        <v/>
      </c>
      <c r="R60" s="34">
        <f>IF(R19="",Q60,R19)</f>
        <v/>
      </c>
      <c r="S60" s="34">
        <f>IF(S19="",R60,S19)</f>
        <v/>
      </c>
      <c r="T60" s="34">
        <f>IF(T19="",S60,T19)</f>
        <v/>
      </c>
      <c r="U60" s="34">
        <f>IF(U19="",T60,U19)</f>
        <v/>
      </c>
      <c r="V60" s="34">
        <f>IF(V19="",U60,V19)</f>
        <v/>
      </c>
      <c r="W60" s="34">
        <f>IF(W19="",V60,W19)</f>
        <v/>
      </c>
      <c r="X60" s="34">
        <f>IF(X19="",W60,X19)</f>
        <v/>
      </c>
      <c r="Y60" s="34">
        <f>IF(Y19="",X60,Y19)</f>
        <v/>
      </c>
      <c r="Z60" s="34">
        <f>IF(Z19="",Y60,Z19)</f>
        <v/>
      </c>
      <c r="AA60" s="34">
        <f>IF(AA19="",Z60,AA19)</f>
        <v/>
      </c>
      <c r="AB60" s="34">
        <f>IF(AB19="",AA60,AB19)</f>
        <v/>
      </c>
      <c r="AC60" s="34">
        <f>IF(AC19="",AB60,AC19)</f>
        <v/>
      </c>
      <c r="AD60" s="34">
        <f>IF(AD19="",AC60,AD19)</f>
        <v/>
      </c>
      <c r="AE60" s="34">
        <f>IF(AE19="",AD60,AE19)</f>
        <v/>
      </c>
      <c r="AF60" s="34">
        <f>IF(AF19="",AE60,AF19)</f>
        <v/>
      </c>
      <c r="AG60" s="34">
        <f>IF(AG19="",AF60,AG19)</f>
        <v/>
      </c>
      <c r="AH60" s="34">
        <f>IF(AH19="",AG60,AH19)</f>
        <v/>
      </c>
      <c r="AI60" s="1" t="n"/>
      <c r="AJ60" s="1" t="n"/>
      <c r="AK60" s="1" t="n"/>
      <c r="AL60" s="1" t="n"/>
      <c r="AM60" s="1" t="n"/>
      <c r="AN60" s="1" t="n"/>
      <c r="AO60" s="1" t="n"/>
      <c r="AP60" s="1" t="n"/>
      <c r="AQ60" s="1" t="n"/>
      <c r="AR60" s="1" t="n"/>
      <c r="AS60" s="1" t="n"/>
      <c r="AT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  <c r="AA61" s="1" t="n"/>
      <c r="AB61" s="1" t="n"/>
      <c r="AC61" s="1" t="n"/>
      <c r="AD61" s="1" t="n"/>
      <c r="AE61" s="1" t="n"/>
      <c r="AF61" s="1" t="n"/>
      <c r="AG61" s="1" t="n"/>
      <c r="AH61" s="1" t="n"/>
      <c r="AI61" s="1" t="n"/>
      <c r="AJ61" s="1" t="n"/>
      <c r="AK61" s="1" t="n"/>
      <c r="AL61" s="1" t="n"/>
      <c r="AM61" s="1" t="n"/>
      <c r="AN61" s="1" t="n"/>
      <c r="AO61" s="1" t="n"/>
      <c r="AP61" s="1" t="n"/>
      <c r="AQ61" s="1" t="n"/>
      <c r="AR61" s="1" t="n"/>
      <c r="AS61" s="1" t="n"/>
      <c r="AT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  <c r="AA62" s="1" t="n"/>
      <c r="AB62" s="1" t="n"/>
      <c r="AC62" s="1" t="n"/>
      <c r="AD62" s="1" t="n"/>
      <c r="AE62" s="1" t="n"/>
      <c r="AF62" s="1" t="n"/>
      <c r="AG62" s="1" t="n"/>
      <c r="AH62" s="1" t="n"/>
      <c r="AI62" s="1" t="n"/>
      <c r="AJ62" s="1" t="n"/>
      <c r="AK62" s="1" t="n"/>
      <c r="AL62" s="1" t="n"/>
      <c r="AM62" s="1" t="n"/>
      <c r="AN62" s="1" t="n"/>
      <c r="AO62" s="1" t="n"/>
      <c r="AP62" s="1" t="n"/>
      <c r="AQ62" s="1" t="n"/>
      <c r="AR62" s="1" t="n"/>
      <c r="AS62" s="1" t="n"/>
      <c r="AT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  <c r="AA63" s="1" t="n"/>
      <c r="AB63" s="1" t="n"/>
      <c r="AC63" s="1" t="n"/>
      <c r="AD63" s="1" t="n"/>
      <c r="AE63" s="1" t="n"/>
      <c r="AF63" s="1" t="n"/>
      <c r="AG63" s="1" t="n"/>
      <c r="AH63" s="1" t="n"/>
      <c r="AI63" s="1" t="n"/>
      <c r="AJ63" s="1" t="n"/>
      <c r="AK63" s="1" t="n"/>
      <c r="AL63" s="1" t="n"/>
      <c r="AM63" s="1" t="n"/>
      <c r="AN63" s="1" t="n"/>
      <c r="AO63" s="1" t="n"/>
      <c r="AP63" s="1" t="n"/>
      <c r="AQ63" s="1" t="n"/>
      <c r="AR63" s="1" t="n"/>
      <c r="AS63" s="1" t="n"/>
      <c r="AT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  <c r="AA64" s="1" t="n"/>
      <c r="AB64" s="1" t="n"/>
      <c r="AC64" s="1" t="n"/>
      <c r="AD64" s="1" t="n"/>
      <c r="AE64" s="1" t="n"/>
      <c r="AF64" s="1" t="n"/>
      <c r="AG64" s="1" t="n"/>
      <c r="AH64" s="1" t="n"/>
      <c r="AI64" s="1" t="n"/>
      <c r="AJ64" s="1" t="n"/>
      <c r="AK64" s="1" t="n"/>
      <c r="AL64" s="1" t="n"/>
      <c r="AM64" s="1" t="n"/>
      <c r="AN64" s="1" t="n"/>
      <c r="AO64" s="1" t="n"/>
      <c r="AP64" s="1" t="n"/>
      <c r="AQ64" s="1" t="n"/>
      <c r="AR64" s="1" t="n"/>
      <c r="AS64" s="1" t="n"/>
      <c r="AT64" s="1" t="n"/>
    </row>
  </sheetData>
  <mergeCells count="23">
    <mergeCell ref="Y36:AE36"/>
    <mergeCell ref="AF6:AH6"/>
    <mergeCell ref="AK36:AM37"/>
    <mergeCell ref="K3:P4"/>
    <mergeCell ref="K2:P2"/>
    <mergeCell ref="Q3:AB4"/>
    <mergeCell ref="K6:Q6"/>
    <mergeCell ref="AC3:AH4"/>
    <mergeCell ref="F2:J2"/>
    <mergeCell ref="Q2:AB2"/>
    <mergeCell ref="AC2:AH2"/>
    <mergeCell ref="D36:J36"/>
    <mergeCell ref="K36:Q36"/>
    <mergeCell ref="AL21:AM21"/>
    <mergeCell ref="D6:J6"/>
    <mergeCell ref="AF36:AH36"/>
    <mergeCell ref="R6:X6"/>
    <mergeCell ref="R36:X36"/>
    <mergeCell ref="F3:J4"/>
    <mergeCell ref="AL20:AM20"/>
    <mergeCell ref="AK6:AM7"/>
    <mergeCell ref="AL19:AM19"/>
    <mergeCell ref="Y6:AE6"/>
  </mergeCells>
  <conditionalFormatting sqref="D6:AH8">
    <cfRule type="expression" priority="1" dxfId="0">
      <formula>COLUMN(D6)-3&gt;$AS$1</formula>
    </cfRule>
  </conditionalFormatting>
  <conditionalFormatting sqref="D9:AH18">
    <cfRule type="expression" priority="2" dxfId="1">
      <formula>OR(COLUMN(D9)-3&gt;$AS$1,$C9="")</formula>
    </cfRule>
  </conditionalFormatting>
  <conditionalFormatting sqref="D9:J18">
    <cfRule type="expression" priority="3" dxfId="2">
      <formula>AND(D9&lt;&gt;"",D9&lt;&gt;FALSE)</formula>
    </cfRule>
  </conditionalFormatting>
  <conditionalFormatting sqref="K9:Q18">
    <cfRule type="expression" priority="4" dxfId="3">
      <formula>AND(K9&lt;&gt;"",K9&lt;&gt;FALSE)</formula>
    </cfRule>
  </conditionalFormatting>
  <conditionalFormatting sqref="R9:X18">
    <cfRule type="expression" priority="5" dxfId="4">
      <formula>AND(R9&lt;&gt;"",R9&lt;&gt;FALSE)</formula>
    </cfRule>
  </conditionalFormatting>
  <conditionalFormatting sqref="Y9:AE18">
    <cfRule type="expression" priority="6" dxfId="5">
      <formula>AND(Y9&lt;&gt;"",Y9&lt;&gt;FALSE)</formula>
    </cfRule>
  </conditionalFormatting>
  <conditionalFormatting sqref="AF9:AH18">
    <cfRule type="expression" priority="7" dxfId="6">
      <formula>AND(AF9&lt;&gt;"",AF9&lt;&gt;FALSE)</formula>
    </cfRule>
  </conditionalFormatting>
  <conditionalFormatting sqref="D8:AH8">
    <cfRule type="expression" priority="8" dxfId="10">
      <formula>AND(COLUMN(D8)-3&lt;=$AS$1,$AR$1+COLUMN(D8)-4=TODAY())</formula>
    </cfRule>
  </conditionalFormatting>
  <conditionalFormatting sqref="D19:AH19">
    <cfRule type="expression" priority="9" dxfId="7">
      <formula>AND(ISNUMBER(D19),D19&gt;=0.7)</formula>
    </cfRule>
    <cfRule type="expression" priority="10" dxfId="8">
      <formula>AND(ISNUMBER(D19),D19&gt;=0.4,D19&lt;0.7)</formula>
    </cfRule>
    <cfRule type="expression" priority="11" dxfId="9">
      <formula>AND(ISNUMBER(D19),D19&lt;0.4)</formula>
    </cfRule>
  </conditionalFormatting>
  <conditionalFormatting sqref="D36:AH38">
    <cfRule type="expression" priority="12" dxfId="0">
      <formula>COLUMN(D36)-3&gt;$AS$1</formula>
    </cfRule>
  </conditionalFormatting>
  <conditionalFormatting sqref="D39:AH40">
    <cfRule type="expression" priority="13" dxfId="0">
      <formula>COLUMN(D39)-3&gt;$AS$1</formula>
    </cfRule>
  </conditionalFormatting>
  <conditionalFormatting sqref="D41:AH41">
    <cfRule type="expression" priority="14" dxfId="7">
      <formula>AND(ISNUMBER(D41),D41&gt;=0.7)</formula>
    </cfRule>
    <cfRule type="expression" priority="15" dxfId="8">
      <formula>AND(ISNUMBER(D41),D41&gt;=0.4,D41&lt;0.7)</formula>
    </cfRule>
    <cfRule type="expression" priority="16" dxfId="9">
      <formula>AND(ISNUMBER(D41),D41&lt;0.4)</formula>
    </cfRule>
  </conditionalFormatting>
  <conditionalFormatting sqref="AL9:AM18">
    <cfRule type="expression" priority="17" dxfId="7">
      <formula>AND(ISNUMBER($AM9),$AM9&gt;=0.7)</formula>
    </cfRule>
    <cfRule type="expression" priority="18" dxfId="8">
      <formula>AND(ISNUMBER($AM9),$AM9&gt;=0.4,$AM9&lt;0.7)</formula>
    </cfRule>
    <cfRule type="expression" priority="19" dxfId="9">
      <formula>AND(ISNUMBER($AM9),$AM9&lt;0.4)</formula>
    </cfRule>
  </conditionalFormatting>
  <conditionalFormatting sqref="AL51:AM55">
    <cfRule type="expression" priority="20" dxfId="7">
      <formula>AND(ISNUMBER($AM51),$AM51&gt;=0.7)</formula>
    </cfRule>
    <cfRule type="expression" priority="21" dxfId="8">
      <formula>AND(ISNUMBER($AM51),$AM51&gt;=0.4,$AM51&lt;0.7)</formula>
    </cfRule>
    <cfRule type="expression" priority="22" dxfId="9">
      <formula>AND(ISNUMBER($AM51),$AM51&lt;0.4)</formula>
    </cfRule>
  </conditionalFormatting>
  <dataValidations count="1">
    <dataValidation sqref="D39:AH40" showDropDown="0" showInputMessage="0" showErrorMessage="1" allowBlank="1" error="Une note de 1 à 10." type="whole" operator="between">
      <formula1>1</formula1>
      <formula2>10</formula2>
    </dataValidation>
  </dataValidations>
  <hyperlinks>
    <hyperlink ref="B3" location="'Juin'!A1" display="◄"/>
    <hyperlink ref="D3" location="'Août'!A1" display="►"/>
  </hyperlink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tabColor rgb="004CC3C1"/>
    <outlinePr summaryBelow="1" summaryRight="1"/>
    <pageSetUpPr fitToPage="1"/>
  </sheetPr>
  <dimension ref="A1:AT64"/>
  <sheetViews>
    <sheetView showGridLines="0" tabSelected="0" zoomScale="90" workbookViewId="0">
      <pane xSplit="3" topLeftCell="D1" activePane="topRight" state="frozen"/>
      <selection pane="topRight" activeCell="A1" sqref="A1"/>
    </sheetView>
  </sheetViews>
  <sheetFormatPr baseColWidth="8" defaultRowHeight="15"/>
  <cols>
    <col width="2" customWidth="1" min="1" max="1"/>
    <col width="3" customWidth="1" min="2" max="2"/>
    <col width="26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4.5" customWidth="1" min="34" max="34"/>
    <col width="2" customWidth="1" min="35" max="35"/>
    <col width="2" customWidth="1" min="36" max="36"/>
    <col width="26" customWidth="1" min="37" max="37"/>
    <col width="18" customWidth="1" min="38" max="38"/>
    <col width="10" customWidth="1" min="39" max="39"/>
    <col width="2" customWidth="1" min="40" max="40"/>
    <col width="6" customWidth="1" min="44" max="44"/>
    <col width="6" customWidth="1" min="45" max="45"/>
    <col width="6" customWidth="1" min="46" max="46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33">
        <f>DATE('Démarrer'!$C$6,8,1)</f>
        <v/>
      </c>
      <c r="AS1" s="34">
        <f>DAY(EOMONTH(AR1,0))</f>
        <v/>
      </c>
      <c r="AT1" s="34">
        <f>MAX(0,MIN(AS1,TODAY()-AR1+1))</f>
        <v/>
      </c>
    </row>
    <row r="2" ht="22" customHeight="1">
      <c r="A2" s="1" t="n"/>
      <c r="B2" s="1" t="n"/>
      <c r="C2" s="13">
        <f>'Démarrer'!$C$6</f>
        <v/>
      </c>
      <c r="D2" s="1" t="n"/>
      <c r="E2" s="1" t="n"/>
      <c r="F2" s="35" t="inlineStr">
        <is>
          <t>Habitudes</t>
        </is>
      </c>
      <c r="K2" s="35" t="inlineStr">
        <is>
          <t>Cases cochées</t>
        </is>
      </c>
      <c r="Q2" s="35" t="inlineStr">
        <is>
          <t>Progression</t>
        </is>
      </c>
      <c r="AC2" s="35" t="inlineStr">
        <is>
          <t>Progression en %</t>
        </is>
      </c>
      <c r="AI2" s="1" t="n"/>
      <c r="AJ2" s="1" t="n"/>
      <c r="AK2" s="1" t="n"/>
      <c r="AL2" s="1" t="n"/>
      <c r="AM2" s="1" t="n"/>
      <c r="AN2" s="1" t="n"/>
      <c r="AO2" s="1" t="n"/>
      <c r="AP2" s="1" t="n"/>
      <c r="AQ2" s="1" t="n"/>
      <c r="AR2" s="34">
        <f>COUNTA('Démarrer'!$C$9:$C$18)</f>
        <v/>
      </c>
      <c r="AS2" s="1" t="n"/>
      <c r="AT2" s="1" t="n"/>
    </row>
    <row r="3" ht="34" customHeight="1">
      <c r="A3" s="1" t="n"/>
      <c r="B3" s="36" t="inlineStr">
        <is>
          <t>◄</t>
        </is>
      </c>
      <c r="C3" s="37" t="inlineStr">
        <is>
          <t>Août</t>
        </is>
      </c>
      <c r="D3" s="36" t="inlineStr">
        <is>
          <t>►</t>
        </is>
      </c>
      <c r="E3" s="1" t="n"/>
      <c r="F3" s="38">
        <f>$AR$2</f>
        <v/>
      </c>
      <c r="K3" s="38">
        <f>SUM(AS9:AS18)</f>
        <v/>
      </c>
      <c r="Q3" s="39">
        <f>REPT("█",ROUND(MAX(0,MIN(1,AC3))*28,0))&amp;REPT("░",28-ROUND(MAX(0,MIN(1,AC3))*28,0))</f>
        <v/>
      </c>
      <c r="AC3" s="40">
        <f>IF(OR($AT$1=0,$AR$2=0),0,MIN(1,K3/($AR$2*$AT$1)))</f>
        <v/>
      </c>
      <c r="AI3" s="1" t="n"/>
      <c r="AJ3" s="1" t="n"/>
      <c r="AK3" s="1" t="n"/>
      <c r="AL3" s="1" t="n"/>
      <c r="AM3" s="1" t="n"/>
      <c r="AN3" s="1" t="n"/>
      <c r="AO3" s="1" t="n"/>
      <c r="AP3" s="1" t="n"/>
      <c r="AQ3" s="1" t="n"/>
      <c r="AR3" s="1" t="n"/>
      <c r="AS3" s="34">
        <f>IF(COUNT(D39:AH39)=0,"",AVERAGE(D39:AH39))</f>
        <v/>
      </c>
      <c r="AT3" s="34">
        <f>IF(COUNT(D40:AH40)=0,"",AVERAGE(D40:AH40))</f>
        <v/>
      </c>
    </row>
    <row r="4" ht="22" customHeight="1">
      <c r="A4" s="1" t="n"/>
      <c r="B4" s="1" t="n"/>
      <c r="C4" s="117" t="inlineStr">
        <is>
          <t>- Suivi d'habitudes -</t>
        </is>
      </c>
      <c r="D4" s="1" t="n"/>
      <c r="E4" s="1" t="n"/>
      <c r="AI4" s="1" t="n"/>
      <c r="AJ4" s="1" t="n"/>
      <c r="AK4" s="1" t="n"/>
      <c r="AL4" s="1" t="n"/>
      <c r="AM4" s="1" t="n"/>
      <c r="AN4" s="1" t="n"/>
      <c r="AO4" s="1" t="n"/>
      <c r="AP4" s="1" t="n"/>
      <c r="AQ4" s="1" t="n"/>
      <c r="AR4" s="1" t="n"/>
      <c r="AS4" s="1" t="n"/>
      <c r="AT4" s="1" t="n"/>
    </row>
    <row r="5" ht="10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" t="n"/>
      <c r="AB5" s="1" t="n"/>
      <c r="AC5" s="1" t="n"/>
      <c r="AD5" s="1" t="n"/>
      <c r="AE5" s="1" t="n"/>
      <c r="AF5" s="1" t="n"/>
      <c r="AG5" s="1" t="n"/>
      <c r="AH5" s="1" t="n"/>
      <c r="AI5" s="1" t="n"/>
      <c r="AJ5" s="1" t="n"/>
      <c r="AK5" s="1" t="n"/>
      <c r="AL5" s="1" t="n"/>
      <c r="AM5" s="1" t="n"/>
      <c r="AN5" s="1" t="n"/>
      <c r="AO5" s="1" t="n"/>
      <c r="AP5" s="1" t="n"/>
      <c r="AQ5" s="1" t="n"/>
      <c r="AR5" s="1" t="n"/>
      <c r="AS5" s="1" t="n"/>
      <c r="AT5" s="1" t="n"/>
    </row>
    <row r="6" ht="18" customHeight="1">
      <c r="A6" s="1" t="n"/>
      <c r="B6" s="1" t="n"/>
      <c r="C6" s="42" t="inlineStr">
        <is>
          <t>Mes habitudes</t>
        </is>
      </c>
      <c r="D6" s="43" t="inlineStr">
        <is>
          <t>Semaine 1</t>
        </is>
      </c>
      <c r="E6" s="44" t="n"/>
      <c r="F6" s="44" t="n"/>
      <c r="G6" s="44" t="n"/>
      <c r="H6" s="44" t="n"/>
      <c r="I6" s="44" t="n"/>
      <c r="J6" s="44" t="n"/>
      <c r="K6" s="45" t="inlineStr">
        <is>
          <t>Semaine 2</t>
        </is>
      </c>
      <c r="L6" s="46" t="n"/>
      <c r="M6" s="46" t="n"/>
      <c r="N6" s="46" t="n"/>
      <c r="O6" s="46" t="n"/>
      <c r="P6" s="46" t="n"/>
      <c r="Q6" s="46" t="n"/>
      <c r="R6" s="47" t="inlineStr">
        <is>
          <t>Semaine 3</t>
        </is>
      </c>
      <c r="S6" s="48" t="n"/>
      <c r="T6" s="48" t="n"/>
      <c r="U6" s="48" t="n"/>
      <c r="V6" s="48" t="n"/>
      <c r="W6" s="48" t="n"/>
      <c r="X6" s="48" t="n"/>
      <c r="Y6" s="49" t="inlineStr">
        <is>
          <t>Semaine 4</t>
        </is>
      </c>
      <c r="Z6" s="50" t="n"/>
      <c r="AA6" s="50" t="n"/>
      <c r="AB6" s="50" t="n"/>
      <c r="AC6" s="50" t="n"/>
      <c r="AD6" s="50" t="n"/>
      <c r="AE6" s="50" t="n"/>
      <c r="AF6" s="51" t="inlineStr">
        <is>
          <t>Semaine 5</t>
        </is>
      </c>
      <c r="AG6" s="52" t="n"/>
      <c r="AH6" s="52" t="n"/>
      <c r="AI6" s="1" t="n"/>
      <c r="AJ6" s="1" t="n"/>
      <c r="AK6" s="53" t="inlineStr">
        <is>
          <t>Analyse</t>
        </is>
      </c>
      <c r="AN6" s="1" t="n"/>
      <c r="AO6" s="1" t="n"/>
      <c r="AP6" s="1" t="n"/>
      <c r="AQ6" s="1" t="n"/>
      <c r="AR6" s="1" t="n"/>
      <c r="AS6" s="1" t="n"/>
      <c r="AT6" s="1" t="n"/>
    </row>
    <row r="7" ht="12" customHeight="1">
      <c r="A7" s="1" t="n"/>
      <c r="B7" s="1" t="n"/>
      <c r="C7" s="1" t="n"/>
      <c r="D7" s="54">
        <f>IF(1&gt;$AS$1,"",MID("DiLuMaMeJeVeSa",2*WEEKDAY($AR$1+0)-1,2))</f>
        <v/>
      </c>
      <c r="E7" s="54">
        <f>IF(2&gt;$AS$1,"",MID("DiLuMaMeJeVeSa",2*WEEKDAY($AR$1+1)-1,2))</f>
        <v/>
      </c>
      <c r="F7" s="54">
        <f>IF(3&gt;$AS$1,"",MID("DiLuMaMeJeVeSa",2*WEEKDAY($AR$1+2)-1,2))</f>
        <v/>
      </c>
      <c r="G7" s="54">
        <f>IF(4&gt;$AS$1,"",MID("DiLuMaMeJeVeSa",2*WEEKDAY($AR$1+3)-1,2))</f>
        <v/>
      </c>
      <c r="H7" s="54">
        <f>IF(5&gt;$AS$1,"",MID("DiLuMaMeJeVeSa",2*WEEKDAY($AR$1+4)-1,2))</f>
        <v/>
      </c>
      <c r="I7" s="54">
        <f>IF(6&gt;$AS$1,"",MID("DiLuMaMeJeVeSa",2*WEEKDAY($AR$1+5)-1,2))</f>
        <v/>
      </c>
      <c r="J7" s="54">
        <f>IF(7&gt;$AS$1,"",MID("DiLuMaMeJeVeSa",2*WEEKDAY($AR$1+6)-1,2))</f>
        <v/>
      </c>
      <c r="K7" s="55">
        <f>IF(8&gt;$AS$1,"",MID("DiLuMaMeJeVeSa",2*WEEKDAY($AR$1+7)-1,2))</f>
        <v/>
      </c>
      <c r="L7" s="55">
        <f>IF(9&gt;$AS$1,"",MID("DiLuMaMeJeVeSa",2*WEEKDAY($AR$1+8)-1,2))</f>
        <v/>
      </c>
      <c r="M7" s="55">
        <f>IF(10&gt;$AS$1,"",MID("DiLuMaMeJeVeSa",2*WEEKDAY($AR$1+9)-1,2))</f>
        <v/>
      </c>
      <c r="N7" s="55">
        <f>IF(11&gt;$AS$1,"",MID("DiLuMaMeJeVeSa",2*WEEKDAY($AR$1+10)-1,2))</f>
        <v/>
      </c>
      <c r="O7" s="55">
        <f>IF(12&gt;$AS$1,"",MID("DiLuMaMeJeVeSa",2*WEEKDAY($AR$1+11)-1,2))</f>
        <v/>
      </c>
      <c r="P7" s="55">
        <f>IF(13&gt;$AS$1,"",MID("DiLuMaMeJeVeSa",2*WEEKDAY($AR$1+12)-1,2))</f>
        <v/>
      </c>
      <c r="Q7" s="55">
        <f>IF(14&gt;$AS$1,"",MID("DiLuMaMeJeVeSa",2*WEEKDAY($AR$1+13)-1,2))</f>
        <v/>
      </c>
      <c r="R7" s="56">
        <f>IF(15&gt;$AS$1,"",MID("DiLuMaMeJeVeSa",2*WEEKDAY($AR$1+14)-1,2))</f>
        <v/>
      </c>
      <c r="S7" s="56">
        <f>IF(16&gt;$AS$1,"",MID("DiLuMaMeJeVeSa",2*WEEKDAY($AR$1+15)-1,2))</f>
        <v/>
      </c>
      <c r="T7" s="56">
        <f>IF(17&gt;$AS$1,"",MID("DiLuMaMeJeVeSa",2*WEEKDAY($AR$1+16)-1,2))</f>
        <v/>
      </c>
      <c r="U7" s="56">
        <f>IF(18&gt;$AS$1,"",MID("DiLuMaMeJeVeSa",2*WEEKDAY($AR$1+17)-1,2))</f>
        <v/>
      </c>
      <c r="V7" s="56">
        <f>IF(19&gt;$AS$1,"",MID("DiLuMaMeJeVeSa",2*WEEKDAY($AR$1+18)-1,2))</f>
        <v/>
      </c>
      <c r="W7" s="56">
        <f>IF(20&gt;$AS$1,"",MID("DiLuMaMeJeVeSa",2*WEEKDAY($AR$1+19)-1,2))</f>
        <v/>
      </c>
      <c r="X7" s="56">
        <f>IF(21&gt;$AS$1,"",MID("DiLuMaMeJeVeSa",2*WEEKDAY($AR$1+20)-1,2))</f>
        <v/>
      </c>
      <c r="Y7" s="57">
        <f>IF(22&gt;$AS$1,"",MID("DiLuMaMeJeVeSa",2*WEEKDAY($AR$1+21)-1,2))</f>
        <v/>
      </c>
      <c r="Z7" s="57">
        <f>IF(23&gt;$AS$1,"",MID("DiLuMaMeJeVeSa",2*WEEKDAY($AR$1+22)-1,2))</f>
        <v/>
      </c>
      <c r="AA7" s="57">
        <f>IF(24&gt;$AS$1,"",MID("DiLuMaMeJeVeSa",2*WEEKDAY($AR$1+23)-1,2))</f>
        <v/>
      </c>
      <c r="AB7" s="57">
        <f>IF(25&gt;$AS$1,"",MID("DiLuMaMeJeVeSa",2*WEEKDAY($AR$1+24)-1,2))</f>
        <v/>
      </c>
      <c r="AC7" s="57">
        <f>IF(26&gt;$AS$1,"",MID("DiLuMaMeJeVeSa",2*WEEKDAY($AR$1+25)-1,2))</f>
        <v/>
      </c>
      <c r="AD7" s="57">
        <f>IF(27&gt;$AS$1,"",MID("DiLuMaMeJeVeSa",2*WEEKDAY($AR$1+26)-1,2))</f>
        <v/>
      </c>
      <c r="AE7" s="57">
        <f>IF(28&gt;$AS$1,"",MID("DiLuMaMeJeVeSa",2*WEEKDAY($AR$1+27)-1,2))</f>
        <v/>
      </c>
      <c r="AF7" s="58">
        <f>IF(29&gt;$AS$1,"",MID("DiLuMaMeJeVeSa",2*WEEKDAY($AR$1+28)-1,2))</f>
        <v/>
      </c>
      <c r="AG7" s="58">
        <f>IF(30&gt;$AS$1,"",MID("DiLuMaMeJeVeSa",2*WEEKDAY($AR$1+29)-1,2))</f>
        <v/>
      </c>
      <c r="AH7" s="58">
        <f>IF(31&gt;$AS$1,"",MID("DiLuMaMeJeVeSa",2*WEEKDAY($AR$1+30)-1,2))</f>
        <v/>
      </c>
      <c r="AI7" s="1" t="n"/>
      <c r="AJ7" s="1" t="n"/>
      <c r="AN7" s="1" t="n"/>
      <c r="AO7" s="1" t="n"/>
      <c r="AP7" s="1" t="n"/>
      <c r="AQ7" s="1" t="n"/>
      <c r="AR7" s="1" t="n"/>
      <c r="AS7" s="1" t="n"/>
      <c r="AT7" s="1" t="n"/>
    </row>
    <row r="8" ht="14" customHeight="1">
      <c r="A8" s="1" t="n"/>
      <c r="B8" s="1" t="n"/>
      <c r="C8" s="1" t="n"/>
      <c r="D8" s="59">
        <f>IF(1&gt;$AS$1,"",1)</f>
        <v/>
      </c>
      <c r="E8" s="59">
        <f>IF(2&gt;$AS$1,"",2)</f>
        <v/>
      </c>
      <c r="F8" s="59">
        <f>IF(3&gt;$AS$1,"",3)</f>
        <v/>
      </c>
      <c r="G8" s="59">
        <f>IF(4&gt;$AS$1,"",4)</f>
        <v/>
      </c>
      <c r="H8" s="59">
        <f>IF(5&gt;$AS$1,"",5)</f>
        <v/>
      </c>
      <c r="I8" s="59">
        <f>IF(6&gt;$AS$1,"",6)</f>
        <v/>
      </c>
      <c r="J8" s="59">
        <f>IF(7&gt;$AS$1,"",7)</f>
        <v/>
      </c>
      <c r="K8" s="60">
        <f>IF(8&gt;$AS$1,"",8)</f>
        <v/>
      </c>
      <c r="L8" s="60">
        <f>IF(9&gt;$AS$1,"",9)</f>
        <v/>
      </c>
      <c r="M8" s="60">
        <f>IF(10&gt;$AS$1,"",10)</f>
        <v/>
      </c>
      <c r="N8" s="60">
        <f>IF(11&gt;$AS$1,"",11)</f>
        <v/>
      </c>
      <c r="O8" s="60">
        <f>IF(12&gt;$AS$1,"",12)</f>
        <v/>
      </c>
      <c r="P8" s="60">
        <f>IF(13&gt;$AS$1,"",13)</f>
        <v/>
      </c>
      <c r="Q8" s="60">
        <f>IF(14&gt;$AS$1,"",14)</f>
        <v/>
      </c>
      <c r="R8" s="61">
        <f>IF(15&gt;$AS$1,"",15)</f>
        <v/>
      </c>
      <c r="S8" s="61">
        <f>IF(16&gt;$AS$1,"",16)</f>
        <v/>
      </c>
      <c r="T8" s="61">
        <f>IF(17&gt;$AS$1,"",17)</f>
        <v/>
      </c>
      <c r="U8" s="61">
        <f>IF(18&gt;$AS$1,"",18)</f>
        <v/>
      </c>
      <c r="V8" s="61">
        <f>IF(19&gt;$AS$1,"",19)</f>
        <v/>
      </c>
      <c r="W8" s="61">
        <f>IF(20&gt;$AS$1,"",20)</f>
        <v/>
      </c>
      <c r="X8" s="61">
        <f>IF(21&gt;$AS$1,"",21)</f>
        <v/>
      </c>
      <c r="Y8" s="62">
        <f>IF(22&gt;$AS$1,"",22)</f>
        <v/>
      </c>
      <c r="Z8" s="62">
        <f>IF(23&gt;$AS$1,"",23)</f>
        <v/>
      </c>
      <c r="AA8" s="62">
        <f>IF(24&gt;$AS$1,"",24)</f>
        <v/>
      </c>
      <c r="AB8" s="62">
        <f>IF(25&gt;$AS$1,"",25)</f>
        <v/>
      </c>
      <c r="AC8" s="62">
        <f>IF(26&gt;$AS$1,"",26)</f>
        <v/>
      </c>
      <c r="AD8" s="62">
        <f>IF(27&gt;$AS$1,"",27)</f>
        <v/>
      </c>
      <c r="AE8" s="62">
        <f>IF(28&gt;$AS$1,"",28)</f>
        <v/>
      </c>
      <c r="AF8" s="63">
        <f>IF(29&gt;$AS$1,"",29)</f>
        <v/>
      </c>
      <c r="AG8" s="63">
        <f>IF(30&gt;$AS$1,"",30)</f>
        <v/>
      </c>
      <c r="AH8" s="63">
        <f>IF(31&gt;$AS$1,"",31)</f>
        <v/>
      </c>
      <c r="AI8" s="1" t="n"/>
      <c r="AJ8" s="1" t="n"/>
      <c r="AK8" s="64" t="inlineStr">
        <is>
          <t>Habitude</t>
        </is>
      </c>
      <c r="AL8" s="65" t="inlineStr">
        <is>
          <t>Régularité</t>
        </is>
      </c>
      <c r="AM8" s="65" t="inlineStr">
        <is>
          <t>%</t>
        </is>
      </c>
      <c r="AN8" s="1" t="n"/>
      <c r="AO8" s="1" t="n"/>
      <c r="AP8" s="1" t="n"/>
      <c r="AQ8" s="1" t="n"/>
      <c r="AR8" s="1" t="n"/>
      <c r="AS8" s="1" t="n"/>
      <c r="AT8" s="1" t="n"/>
    </row>
    <row r="9" ht="22" customHeight="1">
      <c r="A9" s="1" t="n"/>
      <c r="B9" s="1" t="n"/>
      <c r="C9" s="66">
        <f>IF('Démarrer'!C9="","",'Démarrer'!C9)</f>
        <v/>
      </c>
      <c r="D9" s="67" t="n"/>
      <c r="E9" s="67" t="n"/>
      <c r="F9" s="67" t="n"/>
      <c r="G9" s="67" t="n"/>
      <c r="H9" s="67" t="n"/>
      <c r="I9" s="67" t="n"/>
      <c r="J9" s="67" t="n"/>
      <c r="K9" s="67" t="n"/>
      <c r="L9" s="67" t="n"/>
      <c r="M9" s="67" t="n"/>
      <c r="N9" s="67" t="n"/>
      <c r="O9" s="67" t="n"/>
      <c r="P9" s="67" t="n"/>
      <c r="Q9" s="67" t="n"/>
      <c r="R9" s="67" t="n"/>
      <c r="S9" s="67" t="n"/>
      <c r="T9" s="67" t="n"/>
      <c r="U9" s="67" t="n"/>
      <c r="V9" s="67" t="n"/>
      <c r="W9" s="67" t="n"/>
      <c r="X9" s="67" t="n"/>
      <c r="Y9" s="67" t="n"/>
      <c r="Z9" s="67" t="n"/>
      <c r="AA9" s="67" t="n"/>
      <c r="AB9" s="67" t="n"/>
      <c r="AC9" s="67" t="n"/>
      <c r="AD9" s="67" t="n"/>
      <c r="AE9" s="67" t="n"/>
      <c r="AF9" s="67" t="n"/>
      <c r="AG9" s="67" t="n"/>
      <c r="AH9" s="67" t="n"/>
      <c r="AI9" s="1" t="n"/>
      <c r="AJ9" s="1" t="n"/>
      <c r="AK9" s="68">
        <f>C9</f>
        <v/>
      </c>
      <c r="AL9" s="69">
        <f>IF(C9="","",REPT("█",ROUND(MAX(0,MIN(1,AM9))*15,0)))</f>
        <v/>
      </c>
      <c r="AM9" s="70">
        <f>IF(C9="","",IF($AT$1=0,0,MIN(1,AS9/$AT$1)))</f>
        <v/>
      </c>
      <c r="AN9" s="1" t="n"/>
      <c r="AO9" s="1" t="n"/>
      <c r="AP9" s="1" t="n"/>
      <c r="AQ9" s="1" t="n"/>
      <c r="AR9" s="1" t="n"/>
      <c r="AS9" s="34">
        <f>IF(C9="","",(COUNTA(D9:AH9)-COUNTIF(D9:AH9,FALSE)))</f>
        <v/>
      </c>
      <c r="AT9" s="1" t="n"/>
    </row>
    <row r="10" ht="22" customHeight="1">
      <c r="A10" s="1" t="n"/>
      <c r="B10" s="1" t="n"/>
      <c r="C10" s="66">
        <f>IF('Démarrer'!C10="","",'Démarrer'!C10)</f>
        <v/>
      </c>
      <c r="D10" s="67" t="n"/>
      <c r="E10" s="67" t="n"/>
      <c r="F10" s="67" t="n"/>
      <c r="G10" s="67" t="n"/>
      <c r="H10" s="67" t="n"/>
      <c r="I10" s="67" t="n"/>
      <c r="J10" s="67" t="n"/>
      <c r="K10" s="67" t="n"/>
      <c r="L10" s="67" t="n"/>
      <c r="M10" s="67" t="n"/>
      <c r="N10" s="67" t="n"/>
      <c r="O10" s="67" t="n"/>
      <c r="P10" s="67" t="n"/>
      <c r="Q10" s="67" t="n"/>
      <c r="R10" s="67" t="n"/>
      <c r="S10" s="67" t="n"/>
      <c r="T10" s="67" t="n"/>
      <c r="U10" s="67" t="n"/>
      <c r="V10" s="67" t="n"/>
      <c r="W10" s="67" t="n"/>
      <c r="X10" s="67" t="n"/>
      <c r="Y10" s="67" t="n"/>
      <c r="Z10" s="67" t="n"/>
      <c r="AA10" s="67" t="n"/>
      <c r="AB10" s="67" t="n"/>
      <c r="AC10" s="67" t="n"/>
      <c r="AD10" s="67" t="n"/>
      <c r="AE10" s="67" t="n"/>
      <c r="AF10" s="67" t="n"/>
      <c r="AG10" s="67" t="n"/>
      <c r="AH10" s="67" t="n"/>
      <c r="AI10" s="1" t="n"/>
      <c r="AJ10" s="1" t="n"/>
      <c r="AK10" s="68">
        <f>C10</f>
        <v/>
      </c>
      <c r="AL10" s="69">
        <f>IF(C10="","",REPT("█",ROUND(MAX(0,MIN(1,AM10))*15,0)))</f>
        <v/>
      </c>
      <c r="AM10" s="70">
        <f>IF(C10="","",IF($AT$1=0,0,MIN(1,AS10/$AT$1)))</f>
        <v/>
      </c>
      <c r="AN10" s="1" t="n"/>
      <c r="AO10" s="1" t="n"/>
      <c r="AP10" s="1" t="n"/>
      <c r="AQ10" s="1" t="n"/>
      <c r="AR10" s="1" t="n"/>
      <c r="AS10" s="34">
        <f>IF(C10="","",(COUNTA(D10:AH10)-COUNTIF(D10:AH10,FALSE)))</f>
        <v/>
      </c>
      <c r="AT10" s="1" t="n"/>
    </row>
    <row r="11" ht="22" customHeight="1">
      <c r="A11" s="1" t="n"/>
      <c r="B11" s="1" t="n"/>
      <c r="C11" s="66">
        <f>IF('Démarrer'!C11="","",'Démarrer'!C11)</f>
        <v/>
      </c>
      <c r="D11" s="67" t="n"/>
      <c r="E11" s="67" t="n"/>
      <c r="F11" s="67" t="n"/>
      <c r="G11" s="67" t="n"/>
      <c r="H11" s="67" t="n"/>
      <c r="I11" s="67" t="n"/>
      <c r="J11" s="67" t="n"/>
      <c r="K11" s="67" t="n"/>
      <c r="L11" s="67" t="n"/>
      <c r="M11" s="67" t="n"/>
      <c r="N11" s="67" t="n"/>
      <c r="O11" s="67" t="n"/>
      <c r="P11" s="67" t="n"/>
      <c r="Q11" s="67" t="n"/>
      <c r="R11" s="67" t="n"/>
      <c r="S11" s="67" t="n"/>
      <c r="T11" s="67" t="n"/>
      <c r="U11" s="67" t="n"/>
      <c r="V11" s="67" t="n"/>
      <c r="W11" s="67" t="n"/>
      <c r="X11" s="67" t="n"/>
      <c r="Y11" s="67" t="n"/>
      <c r="Z11" s="67" t="n"/>
      <c r="AA11" s="67" t="n"/>
      <c r="AB11" s="67" t="n"/>
      <c r="AC11" s="67" t="n"/>
      <c r="AD11" s="67" t="n"/>
      <c r="AE11" s="67" t="n"/>
      <c r="AF11" s="67" t="n"/>
      <c r="AG11" s="67" t="n"/>
      <c r="AH11" s="67" t="n"/>
      <c r="AI11" s="1" t="n"/>
      <c r="AJ11" s="1" t="n"/>
      <c r="AK11" s="68">
        <f>C11</f>
        <v/>
      </c>
      <c r="AL11" s="69">
        <f>IF(C11="","",REPT("█",ROUND(MAX(0,MIN(1,AM11))*15,0)))</f>
        <v/>
      </c>
      <c r="AM11" s="70">
        <f>IF(C11="","",IF($AT$1=0,0,MIN(1,AS11/$AT$1)))</f>
        <v/>
      </c>
      <c r="AN11" s="1" t="n"/>
      <c r="AO11" s="1" t="n"/>
      <c r="AP11" s="1" t="n"/>
      <c r="AQ11" s="1" t="n"/>
      <c r="AR11" s="1" t="n"/>
      <c r="AS11" s="34">
        <f>IF(C11="","",(COUNTA(D11:AH11)-COUNTIF(D11:AH11,FALSE)))</f>
        <v/>
      </c>
      <c r="AT11" s="1" t="n"/>
    </row>
    <row r="12" ht="22" customHeight="1">
      <c r="A12" s="1" t="n"/>
      <c r="B12" s="1" t="n"/>
      <c r="C12" s="66">
        <f>IF('Démarrer'!C12="","",'Démarrer'!C12)</f>
        <v/>
      </c>
      <c r="D12" s="67" t="n"/>
      <c r="E12" s="67" t="n"/>
      <c r="F12" s="67" t="n"/>
      <c r="G12" s="67" t="n"/>
      <c r="H12" s="67" t="n"/>
      <c r="I12" s="67" t="n"/>
      <c r="J12" s="67" t="n"/>
      <c r="K12" s="67" t="n"/>
      <c r="L12" s="67" t="n"/>
      <c r="M12" s="67" t="n"/>
      <c r="N12" s="67" t="n"/>
      <c r="O12" s="67" t="n"/>
      <c r="P12" s="67" t="n"/>
      <c r="Q12" s="67" t="n"/>
      <c r="R12" s="67" t="n"/>
      <c r="S12" s="67" t="n"/>
      <c r="T12" s="67" t="n"/>
      <c r="U12" s="67" t="n"/>
      <c r="V12" s="67" t="n"/>
      <c r="W12" s="67" t="n"/>
      <c r="X12" s="67" t="n"/>
      <c r="Y12" s="67" t="n"/>
      <c r="Z12" s="67" t="n"/>
      <c r="AA12" s="67" t="n"/>
      <c r="AB12" s="67" t="n"/>
      <c r="AC12" s="67" t="n"/>
      <c r="AD12" s="67" t="n"/>
      <c r="AE12" s="67" t="n"/>
      <c r="AF12" s="67" t="n"/>
      <c r="AG12" s="67" t="n"/>
      <c r="AH12" s="67" t="n"/>
      <c r="AI12" s="1" t="n"/>
      <c r="AJ12" s="1" t="n"/>
      <c r="AK12" s="68">
        <f>C12</f>
        <v/>
      </c>
      <c r="AL12" s="69">
        <f>IF(C12="","",REPT("█",ROUND(MAX(0,MIN(1,AM12))*15,0)))</f>
        <v/>
      </c>
      <c r="AM12" s="70">
        <f>IF(C12="","",IF($AT$1=0,0,MIN(1,AS12/$AT$1)))</f>
        <v/>
      </c>
      <c r="AN12" s="1" t="n"/>
      <c r="AO12" s="1" t="n"/>
      <c r="AP12" s="1" t="n"/>
      <c r="AQ12" s="1" t="n"/>
      <c r="AR12" s="1" t="n"/>
      <c r="AS12" s="34">
        <f>IF(C12="","",(COUNTA(D12:AH12)-COUNTIF(D12:AH12,FALSE)))</f>
        <v/>
      </c>
      <c r="AT12" s="1" t="n"/>
    </row>
    <row r="13" ht="22" customHeight="1">
      <c r="A13" s="1" t="n"/>
      <c r="B13" s="1" t="n"/>
      <c r="C13" s="66">
        <f>IF('Démarrer'!C13="","",'Démarrer'!C13)</f>
        <v/>
      </c>
      <c r="D13" s="67" t="n"/>
      <c r="E13" s="67" t="n"/>
      <c r="F13" s="67" t="n"/>
      <c r="G13" s="67" t="n"/>
      <c r="H13" s="67" t="n"/>
      <c r="I13" s="67" t="n"/>
      <c r="J13" s="67" t="n"/>
      <c r="K13" s="67" t="n"/>
      <c r="L13" s="67" t="n"/>
      <c r="M13" s="67" t="n"/>
      <c r="N13" s="67" t="n"/>
      <c r="O13" s="67" t="n"/>
      <c r="P13" s="67" t="n"/>
      <c r="Q13" s="67" t="n"/>
      <c r="R13" s="67" t="n"/>
      <c r="S13" s="67" t="n"/>
      <c r="T13" s="67" t="n"/>
      <c r="U13" s="67" t="n"/>
      <c r="V13" s="67" t="n"/>
      <c r="W13" s="67" t="n"/>
      <c r="X13" s="67" t="n"/>
      <c r="Y13" s="67" t="n"/>
      <c r="Z13" s="67" t="n"/>
      <c r="AA13" s="67" t="n"/>
      <c r="AB13" s="67" t="n"/>
      <c r="AC13" s="67" t="n"/>
      <c r="AD13" s="67" t="n"/>
      <c r="AE13" s="67" t="n"/>
      <c r="AF13" s="67" t="n"/>
      <c r="AG13" s="67" t="n"/>
      <c r="AH13" s="67" t="n"/>
      <c r="AI13" s="1" t="n"/>
      <c r="AJ13" s="1" t="n"/>
      <c r="AK13" s="68">
        <f>C13</f>
        <v/>
      </c>
      <c r="AL13" s="69">
        <f>IF(C13="","",REPT("█",ROUND(MAX(0,MIN(1,AM13))*15,0)))</f>
        <v/>
      </c>
      <c r="AM13" s="70">
        <f>IF(C13="","",IF($AT$1=0,0,MIN(1,AS13/$AT$1)))</f>
        <v/>
      </c>
      <c r="AN13" s="1" t="n"/>
      <c r="AO13" s="1" t="n"/>
      <c r="AP13" s="1" t="n"/>
      <c r="AQ13" s="1" t="n"/>
      <c r="AR13" s="1" t="n"/>
      <c r="AS13" s="34">
        <f>IF(C13="","",(COUNTA(D13:AH13)-COUNTIF(D13:AH13,FALSE)))</f>
        <v/>
      </c>
      <c r="AT13" s="1" t="n"/>
    </row>
    <row r="14" ht="22" customHeight="1">
      <c r="A14" s="1" t="n"/>
      <c r="B14" s="1" t="n"/>
      <c r="C14" s="66">
        <f>IF('Démarrer'!C14="","",'Démarrer'!C14)</f>
        <v/>
      </c>
      <c r="D14" s="67" t="n"/>
      <c r="E14" s="67" t="n"/>
      <c r="F14" s="67" t="n"/>
      <c r="G14" s="67" t="n"/>
      <c r="H14" s="67" t="n"/>
      <c r="I14" s="67" t="n"/>
      <c r="J14" s="67" t="n"/>
      <c r="K14" s="67" t="n"/>
      <c r="L14" s="67" t="n"/>
      <c r="M14" s="67" t="n"/>
      <c r="N14" s="67" t="n"/>
      <c r="O14" s="67" t="n"/>
      <c r="P14" s="67" t="n"/>
      <c r="Q14" s="67" t="n"/>
      <c r="R14" s="67" t="n"/>
      <c r="S14" s="67" t="n"/>
      <c r="T14" s="67" t="n"/>
      <c r="U14" s="67" t="n"/>
      <c r="V14" s="67" t="n"/>
      <c r="W14" s="67" t="n"/>
      <c r="X14" s="67" t="n"/>
      <c r="Y14" s="67" t="n"/>
      <c r="Z14" s="67" t="n"/>
      <c r="AA14" s="67" t="n"/>
      <c r="AB14" s="67" t="n"/>
      <c r="AC14" s="67" t="n"/>
      <c r="AD14" s="67" t="n"/>
      <c r="AE14" s="67" t="n"/>
      <c r="AF14" s="67" t="n"/>
      <c r="AG14" s="67" t="n"/>
      <c r="AH14" s="67" t="n"/>
      <c r="AI14" s="1" t="n"/>
      <c r="AJ14" s="1" t="n"/>
      <c r="AK14" s="68">
        <f>C14</f>
        <v/>
      </c>
      <c r="AL14" s="69">
        <f>IF(C14="","",REPT("█",ROUND(MAX(0,MIN(1,AM14))*15,0)))</f>
        <v/>
      </c>
      <c r="AM14" s="70">
        <f>IF(C14="","",IF($AT$1=0,0,MIN(1,AS14/$AT$1)))</f>
        <v/>
      </c>
      <c r="AN14" s="1" t="n"/>
      <c r="AO14" s="1" t="n"/>
      <c r="AP14" s="1" t="n"/>
      <c r="AQ14" s="1" t="n"/>
      <c r="AR14" s="1" t="n"/>
      <c r="AS14" s="34">
        <f>IF(C14="","",(COUNTA(D14:AH14)-COUNTIF(D14:AH14,FALSE)))</f>
        <v/>
      </c>
      <c r="AT14" s="1" t="n"/>
    </row>
    <row r="15" ht="22" customHeight="1">
      <c r="A15" s="1" t="n"/>
      <c r="B15" s="1" t="n"/>
      <c r="C15" s="66">
        <f>IF('Démarrer'!C15="","",'Démarrer'!C15)</f>
        <v/>
      </c>
      <c r="D15" s="67" t="n"/>
      <c r="E15" s="67" t="n"/>
      <c r="F15" s="67" t="n"/>
      <c r="G15" s="67" t="n"/>
      <c r="H15" s="67" t="n"/>
      <c r="I15" s="67" t="n"/>
      <c r="J15" s="67" t="n"/>
      <c r="K15" s="67" t="n"/>
      <c r="L15" s="67" t="n"/>
      <c r="M15" s="67" t="n"/>
      <c r="N15" s="67" t="n"/>
      <c r="O15" s="67" t="n"/>
      <c r="P15" s="67" t="n"/>
      <c r="Q15" s="67" t="n"/>
      <c r="R15" s="67" t="n"/>
      <c r="S15" s="67" t="n"/>
      <c r="T15" s="67" t="n"/>
      <c r="U15" s="67" t="n"/>
      <c r="V15" s="67" t="n"/>
      <c r="W15" s="67" t="n"/>
      <c r="X15" s="67" t="n"/>
      <c r="Y15" s="67" t="n"/>
      <c r="Z15" s="67" t="n"/>
      <c r="AA15" s="67" t="n"/>
      <c r="AB15" s="67" t="n"/>
      <c r="AC15" s="67" t="n"/>
      <c r="AD15" s="67" t="n"/>
      <c r="AE15" s="67" t="n"/>
      <c r="AF15" s="67" t="n"/>
      <c r="AG15" s="67" t="n"/>
      <c r="AH15" s="67" t="n"/>
      <c r="AI15" s="1" t="n"/>
      <c r="AJ15" s="1" t="n"/>
      <c r="AK15" s="68">
        <f>C15</f>
        <v/>
      </c>
      <c r="AL15" s="69">
        <f>IF(C15="","",REPT("█",ROUND(MAX(0,MIN(1,AM15))*15,0)))</f>
        <v/>
      </c>
      <c r="AM15" s="70">
        <f>IF(C15="","",IF($AT$1=0,0,MIN(1,AS15/$AT$1)))</f>
        <v/>
      </c>
      <c r="AN15" s="1" t="n"/>
      <c r="AO15" s="1" t="n"/>
      <c r="AP15" s="1" t="n"/>
      <c r="AQ15" s="1" t="n"/>
      <c r="AR15" s="1" t="n"/>
      <c r="AS15" s="34">
        <f>IF(C15="","",(COUNTA(D15:AH15)-COUNTIF(D15:AH15,FALSE)))</f>
        <v/>
      </c>
      <c r="AT15" s="1" t="n"/>
    </row>
    <row r="16" ht="22" customHeight="1">
      <c r="A16" s="1" t="n"/>
      <c r="B16" s="1" t="n"/>
      <c r="C16" s="66">
        <f>IF('Démarrer'!C16="","",'Démarrer'!C16)</f>
        <v/>
      </c>
      <c r="D16" s="67" t="n"/>
      <c r="E16" s="67" t="n"/>
      <c r="F16" s="67" t="n"/>
      <c r="G16" s="67" t="n"/>
      <c r="H16" s="67" t="n"/>
      <c r="I16" s="67" t="n"/>
      <c r="J16" s="67" t="n"/>
      <c r="K16" s="67" t="n"/>
      <c r="L16" s="67" t="n"/>
      <c r="M16" s="67" t="n"/>
      <c r="N16" s="67" t="n"/>
      <c r="O16" s="67" t="n"/>
      <c r="P16" s="67" t="n"/>
      <c r="Q16" s="67" t="n"/>
      <c r="R16" s="67" t="n"/>
      <c r="S16" s="67" t="n"/>
      <c r="T16" s="67" t="n"/>
      <c r="U16" s="67" t="n"/>
      <c r="V16" s="67" t="n"/>
      <c r="W16" s="67" t="n"/>
      <c r="X16" s="67" t="n"/>
      <c r="Y16" s="67" t="n"/>
      <c r="Z16" s="67" t="n"/>
      <c r="AA16" s="67" t="n"/>
      <c r="AB16" s="67" t="n"/>
      <c r="AC16" s="67" t="n"/>
      <c r="AD16" s="67" t="n"/>
      <c r="AE16" s="67" t="n"/>
      <c r="AF16" s="67" t="n"/>
      <c r="AG16" s="67" t="n"/>
      <c r="AH16" s="67" t="n"/>
      <c r="AI16" s="1" t="n"/>
      <c r="AJ16" s="1" t="n"/>
      <c r="AK16" s="68">
        <f>C16</f>
        <v/>
      </c>
      <c r="AL16" s="69">
        <f>IF(C16="","",REPT("█",ROUND(MAX(0,MIN(1,AM16))*15,0)))</f>
        <v/>
      </c>
      <c r="AM16" s="70">
        <f>IF(C16="","",IF($AT$1=0,0,MIN(1,AS16/$AT$1)))</f>
        <v/>
      </c>
      <c r="AN16" s="1" t="n"/>
      <c r="AO16" s="1" t="n"/>
      <c r="AP16" s="1" t="n"/>
      <c r="AQ16" s="1" t="n"/>
      <c r="AR16" s="1" t="n"/>
      <c r="AS16" s="34">
        <f>IF(C16="","",(COUNTA(D16:AH16)-COUNTIF(D16:AH16,FALSE)))</f>
        <v/>
      </c>
      <c r="AT16" s="1" t="n"/>
    </row>
    <row r="17" ht="22" customHeight="1">
      <c r="A17" s="1" t="n"/>
      <c r="B17" s="1" t="n"/>
      <c r="C17" s="66">
        <f>IF('Démarrer'!C17="","",'Démarrer'!C17)</f>
        <v/>
      </c>
      <c r="D17" s="67" t="n"/>
      <c r="E17" s="67" t="n"/>
      <c r="F17" s="67" t="n"/>
      <c r="G17" s="67" t="n"/>
      <c r="H17" s="67" t="n"/>
      <c r="I17" s="67" t="n"/>
      <c r="J17" s="67" t="n"/>
      <c r="K17" s="67" t="n"/>
      <c r="L17" s="67" t="n"/>
      <c r="M17" s="67" t="n"/>
      <c r="N17" s="67" t="n"/>
      <c r="O17" s="67" t="n"/>
      <c r="P17" s="67" t="n"/>
      <c r="Q17" s="67" t="n"/>
      <c r="R17" s="67" t="n"/>
      <c r="S17" s="67" t="n"/>
      <c r="T17" s="67" t="n"/>
      <c r="U17" s="67" t="n"/>
      <c r="V17" s="67" t="n"/>
      <c r="W17" s="67" t="n"/>
      <c r="X17" s="67" t="n"/>
      <c r="Y17" s="67" t="n"/>
      <c r="Z17" s="67" t="n"/>
      <c r="AA17" s="67" t="n"/>
      <c r="AB17" s="67" t="n"/>
      <c r="AC17" s="67" t="n"/>
      <c r="AD17" s="67" t="n"/>
      <c r="AE17" s="67" t="n"/>
      <c r="AF17" s="67" t="n"/>
      <c r="AG17" s="67" t="n"/>
      <c r="AH17" s="67" t="n"/>
      <c r="AI17" s="1" t="n"/>
      <c r="AJ17" s="1" t="n"/>
      <c r="AK17" s="68">
        <f>C17</f>
        <v/>
      </c>
      <c r="AL17" s="69">
        <f>IF(C17="","",REPT("█",ROUND(MAX(0,MIN(1,AM17))*15,0)))</f>
        <v/>
      </c>
      <c r="AM17" s="70">
        <f>IF(C17="","",IF($AT$1=0,0,MIN(1,AS17/$AT$1)))</f>
        <v/>
      </c>
      <c r="AN17" s="1" t="n"/>
      <c r="AO17" s="1" t="n"/>
      <c r="AP17" s="1" t="n"/>
      <c r="AQ17" s="1" t="n"/>
      <c r="AR17" s="1" t="n"/>
      <c r="AS17" s="34">
        <f>IF(C17="","",(COUNTA(D17:AH17)-COUNTIF(D17:AH17,FALSE)))</f>
        <v/>
      </c>
      <c r="AT17" s="1" t="n"/>
    </row>
    <row r="18" ht="22" customHeight="1">
      <c r="A18" s="1" t="n"/>
      <c r="B18" s="1" t="n"/>
      <c r="C18" s="66">
        <f>IF('Démarrer'!C18="","",'Démarrer'!C18)</f>
        <v/>
      </c>
      <c r="D18" s="67" t="n"/>
      <c r="E18" s="67" t="n"/>
      <c r="F18" s="67" t="n"/>
      <c r="G18" s="67" t="n"/>
      <c r="H18" s="67" t="n"/>
      <c r="I18" s="67" t="n"/>
      <c r="J18" s="67" t="n"/>
      <c r="K18" s="67" t="n"/>
      <c r="L18" s="67" t="n"/>
      <c r="M18" s="67" t="n"/>
      <c r="N18" s="67" t="n"/>
      <c r="O18" s="67" t="n"/>
      <c r="P18" s="67" t="n"/>
      <c r="Q18" s="67" t="n"/>
      <c r="R18" s="67" t="n"/>
      <c r="S18" s="67" t="n"/>
      <c r="T18" s="67" t="n"/>
      <c r="U18" s="67" t="n"/>
      <c r="V18" s="67" t="n"/>
      <c r="W18" s="67" t="n"/>
      <c r="X18" s="67" t="n"/>
      <c r="Y18" s="67" t="n"/>
      <c r="Z18" s="67" t="n"/>
      <c r="AA18" s="67" t="n"/>
      <c r="AB18" s="67" t="n"/>
      <c r="AC18" s="67" t="n"/>
      <c r="AD18" s="67" t="n"/>
      <c r="AE18" s="67" t="n"/>
      <c r="AF18" s="67" t="n"/>
      <c r="AG18" s="67" t="n"/>
      <c r="AH18" s="67" t="n"/>
      <c r="AI18" s="1" t="n"/>
      <c r="AJ18" s="1" t="n"/>
      <c r="AK18" s="68">
        <f>C18</f>
        <v/>
      </c>
      <c r="AL18" s="69">
        <f>IF(C18="","",REPT("█",ROUND(MAX(0,MIN(1,AM18))*15,0)))</f>
        <v/>
      </c>
      <c r="AM18" s="70">
        <f>IF(C18="","",IF($AT$1=0,0,MIN(1,AS18/$AT$1)))</f>
        <v/>
      </c>
      <c r="AN18" s="1" t="n"/>
      <c r="AO18" s="1" t="n"/>
      <c r="AP18" s="1" t="n"/>
      <c r="AQ18" s="1" t="n"/>
      <c r="AR18" s="1" t="n"/>
      <c r="AS18" s="34">
        <f>IF(C18="","",(COUNTA(D18:AH18)-COUNTIF(D18:AH18,FALSE)))</f>
        <v/>
      </c>
      <c r="AT18" s="1" t="n"/>
    </row>
    <row r="19" ht="15" customHeight="1">
      <c r="A19" s="1" t="n"/>
      <c r="B19" s="1" t="n"/>
      <c r="C19" s="71" t="inlineStr">
        <is>
          <t>Progression</t>
        </is>
      </c>
      <c r="D19" s="72">
        <f>IF(OR(1&gt;$AS$1,$AR$2=0),"",(COUNTA(D9:D18)-COUNTIF(D9:D18,FALSE))/$AR$2)</f>
        <v/>
      </c>
      <c r="E19" s="72">
        <f>IF(OR(2&gt;$AS$1,$AR$2=0),"",(COUNTA(E9:E18)-COUNTIF(E9:E18,FALSE))/$AR$2)</f>
        <v/>
      </c>
      <c r="F19" s="72">
        <f>IF(OR(3&gt;$AS$1,$AR$2=0),"",(COUNTA(F9:F18)-COUNTIF(F9:F18,FALSE))/$AR$2)</f>
        <v/>
      </c>
      <c r="G19" s="72">
        <f>IF(OR(4&gt;$AS$1,$AR$2=0),"",(COUNTA(G9:G18)-COUNTIF(G9:G18,FALSE))/$AR$2)</f>
        <v/>
      </c>
      <c r="H19" s="72">
        <f>IF(OR(5&gt;$AS$1,$AR$2=0),"",(COUNTA(H9:H18)-COUNTIF(H9:H18,FALSE))/$AR$2)</f>
        <v/>
      </c>
      <c r="I19" s="72">
        <f>IF(OR(6&gt;$AS$1,$AR$2=0),"",(COUNTA(I9:I18)-COUNTIF(I9:I18,FALSE))/$AR$2)</f>
        <v/>
      </c>
      <c r="J19" s="72">
        <f>IF(OR(7&gt;$AS$1,$AR$2=0),"",(COUNTA(J9:J18)-COUNTIF(J9:J18,FALSE))/$AR$2)</f>
        <v/>
      </c>
      <c r="K19" s="72">
        <f>IF(OR(8&gt;$AS$1,$AR$2=0),"",(COUNTA(K9:K18)-COUNTIF(K9:K18,FALSE))/$AR$2)</f>
        <v/>
      </c>
      <c r="L19" s="72">
        <f>IF(OR(9&gt;$AS$1,$AR$2=0),"",(COUNTA(L9:L18)-COUNTIF(L9:L18,FALSE))/$AR$2)</f>
        <v/>
      </c>
      <c r="M19" s="72">
        <f>IF(OR(10&gt;$AS$1,$AR$2=0),"",(COUNTA(M9:M18)-COUNTIF(M9:M18,FALSE))/$AR$2)</f>
        <v/>
      </c>
      <c r="N19" s="72">
        <f>IF(OR(11&gt;$AS$1,$AR$2=0),"",(COUNTA(N9:N18)-COUNTIF(N9:N18,FALSE))/$AR$2)</f>
        <v/>
      </c>
      <c r="O19" s="72">
        <f>IF(OR(12&gt;$AS$1,$AR$2=0),"",(COUNTA(O9:O18)-COUNTIF(O9:O18,FALSE))/$AR$2)</f>
        <v/>
      </c>
      <c r="P19" s="72">
        <f>IF(OR(13&gt;$AS$1,$AR$2=0),"",(COUNTA(P9:P18)-COUNTIF(P9:P18,FALSE))/$AR$2)</f>
        <v/>
      </c>
      <c r="Q19" s="72">
        <f>IF(OR(14&gt;$AS$1,$AR$2=0),"",(COUNTA(Q9:Q18)-COUNTIF(Q9:Q18,FALSE))/$AR$2)</f>
        <v/>
      </c>
      <c r="R19" s="72">
        <f>IF(OR(15&gt;$AS$1,$AR$2=0),"",(COUNTA(R9:R18)-COUNTIF(R9:R18,FALSE))/$AR$2)</f>
        <v/>
      </c>
      <c r="S19" s="72">
        <f>IF(OR(16&gt;$AS$1,$AR$2=0),"",(COUNTA(S9:S18)-COUNTIF(S9:S18,FALSE))/$AR$2)</f>
        <v/>
      </c>
      <c r="T19" s="72">
        <f>IF(OR(17&gt;$AS$1,$AR$2=0),"",(COUNTA(T9:T18)-COUNTIF(T9:T18,FALSE))/$AR$2)</f>
        <v/>
      </c>
      <c r="U19" s="72">
        <f>IF(OR(18&gt;$AS$1,$AR$2=0),"",(COUNTA(U9:U18)-COUNTIF(U9:U18,FALSE))/$AR$2)</f>
        <v/>
      </c>
      <c r="V19" s="72">
        <f>IF(OR(19&gt;$AS$1,$AR$2=0),"",(COUNTA(V9:V18)-COUNTIF(V9:V18,FALSE))/$AR$2)</f>
        <v/>
      </c>
      <c r="W19" s="72">
        <f>IF(OR(20&gt;$AS$1,$AR$2=0),"",(COUNTA(W9:W18)-COUNTIF(W9:W18,FALSE))/$AR$2)</f>
        <v/>
      </c>
      <c r="X19" s="72">
        <f>IF(OR(21&gt;$AS$1,$AR$2=0),"",(COUNTA(X9:X18)-COUNTIF(X9:X18,FALSE))/$AR$2)</f>
        <v/>
      </c>
      <c r="Y19" s="72">
        <f>IF(OR(22&gt;$AS$1,$AR$2=0),"",(COUNTA(Y9:Y18)-COUNTIF(Y9:Y18,FALSE))/$AR$2)</f>
        <v/>
      </c>
      <c r="Z19" s="72">
        <f>IF(OR(23&gt;$AS$1,$AR$2=0),"",(COUNTA(Z9:Z18)-COUNTIF(Z9:Z18,FALSE))/$AR$2)</f>
        <v/>
      </c>
      <c r="AA19" s="72">
        <f>IF(OR(24&gt;$AS$1,$AR$2=0),"",(COUNTA(AA9:AA18)-COUNTIF(AA9:AA18,FALSE))/$AR$2)</f>
        <v/>
      </c>
      <c r="AB19" s="72">
        <f>IF(OR(25&gt;$AS$1,$AR$2=0),"",(COUNTA(AB9:AB18)-COUNTIF(AB9:AB18,FALSE))/$AR$2)</f>
        <v/>
      </c>
      <c r="AC19" s="72">
        <f>IF(OR(26&gt;$AS$1,$AR$2=0),"",(COUNTA(AC9:AC18)-COUNTIF(AC9:AC18,FALSE))/$AR$2)</f>
        <v/>
      </c>
      <c r="AD19" s="72">
        <f>IF(OR(27&gt;$AS$1,$AR$2=0),"",(COUNTA(AD9:AD18)-COUNTIF(AD9:AD18,FALSE))/$AR$2)</f>
        <v/>
      </c>
      <c r="AE19" s="72">
        <f>IF(OR(28&gt;$AS$1,$AR$2=0),"",(COUNTA(AE9:AE18)-COUNTIF(AE9:AE18,FALSE))/$AR$2)</f>
        <v/>
      </c>
      <c r="AF19" s="72">
        <f>IF(OR(29&gt;$AS$1,$AR$2=0),"",(COUNTA(AF9:AF18)-COUNTIF(AF9:AF18,FALSE))/$AR$2)</f>
        <v/>
      </c>
      <c r="AG19" s="72">
        <f>IF(OR(30&gt;$AS$1,$AR$2=0),"",(COUNTA(AG9:AG18)-COUNTIF(AG9:AG18,FALSE))/$AR$2)</f>
        <v/>
      </c>
      <c r="AH19" s="72">
        <f>IF(OR(31&gt;$AS$1,$AR$2=0),"",(COUNTA(AH9:AH18)-COUNTIF(AH9:AH18,FALSE))/$AR$2)</f>
        <v/>
      </c>
      <c r="AI19" s="1" t="n"/>
      <c r="AJ19" s="1" t="n"/>
      <c r="AK19" s="73" t="inlineStr">
        <is>
          <t>Meilleure habitude</t>
        </is>
      </c>
      <c r="AL19" s="74">
        <f>IF(MAX(AM9:AM18)&lt;=0,"—",INDEX(C9:C18,MATCH(MAX(AM9:AM18),AM9:AM18,0)))</f>
        <v/>
      </c>
      <c r="AN19" s="1" t="n"/>
      <c r="AO19" s="1" t="n"/>
      <c r="AP19" s="1" t="n"/>
      <c r="AQ19" s="1" t="n"/>
      <c r="AR19" s="1" t="n"/>
      <c r="AS19" s="1" t="n"/>
      <c r="AT19" s="1" t="n"/>
    </row>
    <row r="20" ht="15" customHeight="1">
      <c r="A20" s="1" t="n"/>
      <c r="B20" s="1" t="n"/>
      <c r="C20" s="75" t="inlineStr">
        <is>
          <t>Fait</t>
        </is>
      </c>
      <c r="D20" s="76">
        <f>IF(1&gt;$AS$1,"",(COUNTA(D9:D18)-COUNTIF(D9:D18,FALSE)))</f>
        <v/>
      </c>
      <c r="E20" s="76">
        <f>IF(2&gt;$AS$1,"",(COUNTA(E9:E18)-COUNTIF(E9:E18,FALSE)))</f>
        <v/>
      </c>
      <c r="F20" s="76">
        <f>IF(3&gt;$AS$1,"",(COUNTA(F9:F18)-COUNTIF(F9:F18,FALSE)))</f>
        <v/>
      </c>
      <c r="G20" s="76">
        <f>IF(4&gt;$AS$1,"",(COUNTA(G9:G18)-COUNTIF(G9:G18,FALSE)))</f>
        <v/>
      </c>
      <c r="H20" s="76">
        <f>IF(5&gt;$AS$1,"",(COUNTA(H9:H18)-COUNTIF(H9:H18,FALSE)))</f>
        <v/>
      </c>
      <c r="I20" s="76">
        <f>IF(6&gt;$AS$1,"",(COUNTA(I9:I18)-COUNTIF(I9:I18,FALSE)))</f>
        <v/>
      </c>
      <c r="J20" s="76">
        <f>IF(7&gt;$AS$1,"",(COUNTA(J9:J18)-COUNTIF(J9:J18,FALSE)))</f>
        <v/>
      </c>
      <c r="K20" s="76">
        <f>IF(8&gt;$AS$1,"",(COUNTA(K9:K18)-COUNTIF(K9:K18,FALSE)))</f>
        <v/>
      </c>
      <c r="L20" s="76">
        <f>IF(9&gt;$AS$1,"",(COUNTA(L9:L18)-COUNTIF(L9:L18,FALSE)))</f>
        <v/>
      </c>
      <c r="M20" s="76">
        <f>IF(10&gt;$AS$1,"",(COUNTA(M9:M18)-COUNTIF(M9:M18,FALSE)))</f>
        <v/>
      </c>
      <c r="N20" s="76">
        <f>IF(11&gt;$AS$1,"",(COUNTA(N9:N18)-COUNTIF(N9:N18,FALSE)))</f>
        <v/>
      </c>
      <c r="O20" s="76">
        <f>IF(12&gt;$AS$1,"",(COUNTA(O9:O18)-COUNTIF(O9:O18,FALSE)))</f>
        <v/>
      </c>
      <c r="P20" s="76">
        <f>IF(13&gt;$AS$1,"",(COUNTA(P9:P18)-COUNTIF(P9:P18,FALSE)))</f>
        <v/>
      </c>
      <c r="Q20" s="76">
        <f>IF(14&gt;$AS$1,"",(COUNTA(Q9:Q18)-COUNTIF(Q9:Q18,FALSE)))</f>
        <v/>
      </c>
      <c r="R20" s="76">
        <f>IF(15&gt;$AS$1,"",(COUNTA(R9:R18)-COUNTIF(R9:R18,FALSE)))</f>
        <v/>
      </c>
      <c r="S20" s="76">
        <f>IF(16&gt;$AS$1,"",(COUNTA(S9:S18)-COUNTIF(S9:S18,FALSE)))</f>
        <v/>
      </c>
      <c r="T20" s="76">
        <f>IF(17&gt;$AS$1,"",(COUNTA(T9:T18)-COUNTIF(T9:T18,FALSE)))</f>
        <v/>
      </c>
      <c r="U20" s="76">
        <f>IF(18&gt;$AS$1,"",(COUNTA(U9:U18)-COUNTIF(U9:U18,FALSE)))</f>
        <v/>
      </c>
      <c r="V20" s="76">
        <f>IF(19&gt;$AS$1,"",(COUNTA(V9:V18)-COUNTIF(V9:V18,FALSE)))</f>
        <v/>
      </c>
      <c r="W20" s="76">
        <f>IF(20&gt;$AS$1,"",(COUNTA(W9:W18)-COUNTIF(W9:W18,FALSE)))</f>
        <v/>
      </c>
      <c r="X20" s="76">
        <f>IF(21&gt;$AS$1,"",(COUNTA(X9:X18)-COUNTIF(X9:X18,FALSE)))</f>
        <v/>
      </c>
      <c r="Y20" s="76">
        <f>IF(22&gt;$AS$1,"",(COUNTA(Y9:Y18)-COUNTIF(Y9:Y18,FALSE)))</f>
        <v/>
      </c>
      <c r="Z20" s="76">
        <f>IF(23&gt;$AS$1,"",(COUNTA(Z9:Z18)-COUNTIF(Z9:Z18,FALSE)))</f>
        <v/>
      </c>
      <c r="AA20" s="76">
        <f>IF(24&gt;$AS$1,"",(COUNTA(AA9:AA18)-COUNTIF(AA9:AA18,FALSE)))</f>
        <v/>
      </c>
      <c r="AB20" s="76">
        <f>IF(25&gt;$AS$1,"",(COUNTA(AB9:AB18)-COUNTIF(AB9:AB18,FALSE)))</f>
        <v/>
      </c>
      <c r="AC20" s="76">
        <f>IF(26&gt;$AS$1,"",(COUNTA(AC9:AC18)-COUNTIF(AC9:AC18,FALSE)))</f>
        <v/>
      </c>
      <c r="AD20" s="76">
        <f>IF(27&gt;$AS$1,"",(COUNTA(AD9:AD18)-COUNTIF(AD9:AD18,FALSE)))</f>
        <v/>
      </c>
      <c r="AE20" s="76">
        <f>IF(28&gt;$AS$1,"",(COUNTA(AE9:AE18)-COUNTIF(AE9:AE18,FALSE)))</f>
        <v/>
      </c>
      <c r="AF20" s="76">
        <f>IF(29&gt;$AS$1,"",(COUNTA(AF9:AF18)-COUNTIF(AF9:AF18,FALSE)))</f>
        <v/>
      </c>
      <c r="AG20" s="76">
        <f>IF(30&gt;$AS$1,"",(COUNTA(AG9:AG18)-COUNTIF(AG9:AG18,FALSE)))</f>
        <v/>
      </c>
      <c r="AH20" s="76">
        <f>IF(31&gt;$AS$1,"",(COUNTA(AH9:AH18)-COUNTIF(AH9:AH18,FALSE)))</f>
        <v/>
      </c>
      <c r="AI20" s="1" t="n"/>
      <c r="AJ20" s="1" t="n"/>
      <c r="AK20" s="73" t="inlineStr">
        <is>
          <t>Meilleur jour</t>
        </is>
      </c>
      <c r="AL20" s="74">
        <f>IF(MAX(D20:AH20)=0,"—","le "&amp;INDEX(D8:AH8,MATCH(MAX(D20:AH20),D20:AH20,0)))</f>
        <v/>
      </c>
      <c r="AN20" s="1" t="n"/>
      <c r="AO20" s="1" t="n"/>
      <c r="AP20" s="1" t="n"/>
      <c r="AQ20" s="1" t="n"/>
      <c r="AR20" s="1" t="n"/>
      <c r="AS20" s="1" t="n"/>
      <c r="AT20" s="1" t="n"/>
    </row>
    <row r="21" ht="15" customHeight="1">
      <c r="A21" s="1" t="n"/>
      <c r="B21" s="1" t="n"/>
      <c r="C21" s="75" t="inlineStr">
        <is>
          <t>Pas fait</t>
        </is>
      </c>
      <c r="D21" s="77">
        <f>IF(1&gt;$AS$1,"",$AR$2-D20)</f>
        <v/>
      </c>
      <c r="E21" s="77">
        <f>IF(2&gt;$AS$1,"",$AR$2-E20)</f>
        <v/>
      </c>
      <c r="F21" s="77">
        <f>IF(3&gt;$AS$1,"",$AR$2-F20)</f>
        <v/>
      </c>
      <c r="G21" s="77">
        <f>IF(4&gt;$AS$1,"",$AR$2-G20)</f>
        <v/>
      </c>
      <c r="H21" s="77">
        <f>IF(5&gt;$AS$1,"",$AR$2-H20)</f>
        <v/>
      </c>
      <c r="I21" s="77">
        <f>IF(6&gt;$AS$1,"",$AR$2-I20)</f>
        <v/>
      </c>
      <c r="J21" s="77">
        <f>IF(7&gt;$AS$1,"",$AR$2-J20)</f>
        <v/>
      </c>
      <c r="K21" s="77">
        <f>IF(8&gt;$AS$1,"",$AR$2-K20)</f>
        <v/>
      </c>
      <c r="L21" s="77">
        <f>IF(9&gt;$AS$1,"",$AR$2-L20)</f>
        <v/>
      </c>
      <c r="M21" s="77">
        <f>IF(10&gt;$AS$1,"",$AR$2-M20)</f>
        <v/>
      </c>
      <c r="N21" s="77">
        <f>IF(11&gt;$AS$1,"",$AR$2-N20)</f>
        <v/>
      </c>
      <c r="O21" s="77">
        <f>IF(12&gt;$AS$1,"",$AR$2-O20)</f>
        <v/>
      </c>
      <c r="P21" s="77">
        <f>IF(13&gt;$AS$1,"",$AR$2-P20)</f>
        <v/>
      </c>
      <c r="Q21" s="77">
        <f>IF(14&gt;$AS$1,"",$AR$2-Q20)</f>
        <v/>
      </c>
      <c r="R21" s="77">
        <f>IF(15&gt;$AS$1,"",$AR$2-R20)</f>
        <v/>
      </c>
      <c r="S21" s="77">
        <f>IF(16&gt;$AS$1,"",$AR$2-S20)</f>
        <v/>
      </c>
      <c r="T21" s="77">
        <f>IF(17&gt;$AS$1,"",$AR$2-T20)</f>
        <v/>
      </c>
      <c r="U21" s="77">
        <f>IF(18&gt;$AS$1,"",$AR$2-U20)</f>
        <v/>
      </c>
      <c r="V21" s="77">
        <f>IF(19&gt;$AS$1,"",$AR$2-V20)</f>
        <v/>
      </c>
      <c r="W21" s="77">
        <f>IF(20&gt;$AS$1,"",$AR$2-W20)</f>
        <v/>
      </c>
      <c r="X21" s="77">
        <f>IF(21&gt;$AS$1,"",$AR$2-X20)</f>
        <v/>
      </c>
      <c r="Y21" s="77">
        <f>IF(22&gt;$AS$1,"",$AR$2-Y20)</f>
        <v/>
      </c>
      <c r="Z21" s="77">
        <f>IF(23&gt;$AS$1,"",$AR$2-Z20)</f>
        <v/>
      </c>
      <c r="AA21" s="77">
        <f>IF(24&gt;$AS$1,"",$AR$2-AA20)</f>
        <v/>
      </c>
      <c r="AB21" s="77">
        <f>IF(25&gt;$AS$1,"",$AR$2-AB20)</f>
        <v/>
      </c>
      <c r="AC21" s="77">
        <f>IF(26&gt;$AS$1,"",$AR$2-AC20)</f>
        <v/>
      </c>
      <c r="AD21" s="77">
        <f>IF(27&gt;$AS$1,"",$AR$2-AD20)</f>
        <v/>
      </c>
      <c r="AE21" s="77">
        <f>IF(28&gt;$AS$1,"",$AR$2-AE20)</f>
        <v/>
      </c>
      <c r="AF21" s="77">
        <f>IF(29&gt;$AS$1,"",$AR$2-AF20)</f>
        <v/>
      </c>
      <c r="AG21" s="77">
        <f>IF(30&gt;$AS$1,"",$AR$2-AG20)</f>
        <v/>
      </c>
      <c r="AH21" s="77">
        <f>IF(31&gt;$AS$1,"",$AR$2-AH20)</f>
        <v/>
      </c>
      <c r="AI21" s="1" t="n"/>
      <c r="AJ21" s="1" t="n"/>
      <c r="AK21" s="73" t="inlineStr">
        <is>
          <t>Jours parfaits</t>
        </is>
      </c>
      <c r="AL21" s="74">
        <f>COUNTIF(D19:AH19,1)&amp;" jour(s) à 100 %"</f>
        <v/>
      </c>
      <c r="AN21" s="1" t="n"/>
      <c r="AO21" s="1" t="n"/>
      <c r="AP21" s="1" t="n"/>
      <c r="AQ21" s="1" t="n"/>
      <c r="AR21" s="1" t="n"/>
      <c r="AS21" s="1" t="n"/>
      <c r="AT21" s="1" t="n"/>
    </row>
    <row r="22" ht="8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  <c r="AA22" s="1" t="n"/>
      <c r="AB22" s="1" t="n"/>
      <c r="AC22" s="1" t="n"/>
      <c r="AD22" s="1" t="n"/>
      <c r="AE22" s="1" t="n"/>
      <c r="AF22" s="1" t="n"/>
      <c r="AG22" s="1" t="n"/>
      <c r="AH22" s="1" t="n"/>
      <c r="AI22" s="1" t="n"/>
      <c r="AJ22" s="1" t="n"/>
      <c r="AK22" s="1" t="n"/>
      <c r="AL22" s="1" t="n"/>
      <c r="AM22" s="1" t="n"/>
      <c r="AN22" s="1" t="n"/>
      <c r="AO22" s="1" t="n"/>
      <c r="AP22" s="1" t="n"/>
      <c r="AQ22" s="1" t="n"/>
      <c r="AR22" s="1" t="n"/>
      <c r="AS22" s="1" t="n"/>
      <c r="AT22" s="1" t="n"/>
    </row>
    <row r="23" ht="15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  <c r="AA23" s="1" t="n"/>
      <c r="AB23" s="1" t="n"/>
      <c r="AC23" s="1" t="n"/>
      <c r="AD23" s="1" t="n"/>
      <c r="AE23" s="1" t="n"/>
      <c r="AF23" s="1" t="n"/>
      <c r="AG23" s="1" t="n"/>
      <c r="AH23" s="1" t="n"/>
      <c r="AI23" s="1" t="n"/>
      <c r="AJ23" s="1" t="n"/>
      <c r="AK23" s="1" t="n"/>
      <c r="AL23" s="1" t="n"/>
      <c r="AM23" s="1" t="n"/>
      <c r="AN23" s="1" t="n"/>
      <c r="AO23" s="1" t="n"/>
      <c r="AP23" s="1" t="n"/>
      <c r="AQ23" s="1" t="n"/>
      <c r="AR23" s="1" t="n"/>
      <c r="AS23" s="1" t="n"/>
      <c r="AT23" s="1" t="n"/>
    </row>
    <row r="24" ht="15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/>
      <c r="AE24" s="1" t="n"/>
      <c r="AF24" s="1" t="n"/>
      <c r="AG24" s="1" t="n"/>
      <c r="AH24" s="1" t="n"/>
      <c r="AI24" s="1" t="n"/>
      <c r="AJ24" s="1" t="n"/>
      <c r="AK24" s="1" t="n"/>
      <c r="AL24" s="1" t="n"/>
      <c r="AM24" s="1" t="n"/>
      <c r="AN24" s="1" t="n"/>
      <c r="AO24" s="1" t="n"/>
      <c r="AP24" s="1" t="n"/>
      <c r="AQ24" s="1" t="n"/>
      <c r="AR24" s="1" t="n"/>
      <c r="AS24" s="1" t="n"/>
      <c r="AT24" s="1" t="n"/>
    </row>
    <row r="25" ht="15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/>
      <c r="AE25" s="1" t="n"/>
      <c r="AF25" s="1" t="n"/>
      <c r="AG25" s="1" t="n"/>
      <c r="AH25" s="1" t="n"/>
      <c r="AI25" s="1" t="n"/>
      <c r="AJ25" s="1" t="n"/>
      <c r="AK25" s="1" t="n"/>
      <c r="AL25" s="1" t="n"/>
      <c r="AM25" s="1" t="n"/>
      <c r="AN25" s="1" t="n"/>
      <c r="AO25" s="1" t="n"/>
      <c r="AP25" s="1" t="n"/>
      <c r="AQ25" s="1" t="n"/>
      <c r="AR25" s="1" t="n"/>
      <c r="AS25" s="1" t="n"/>
      <c r="AT25" s="1" t="n"/>
    </row>
    <row r="26" ht="15" customHeight="1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  <c r="AA26" s="1" t="n"/>
      <c r="AB26" s="1" t="n"/>
      <c r="AC26" s="1" t="n"/>
      <c r="AD26" s="1" t="n"/>
      <c r="AE26" s="1" t="n"/>
      <c r="AF26" s="1" t="n"/>
      <c r="AG26" s="1" t="n"/>
      <c r="AH26" s="1" t="n"/>
      <c r="AI26" s="1" t="n"/>
      <c r="AJ26" s="1" t="n"/>
      <c r="AK26" s="1" t="n"/>
      <c r="AL26" s="1" t="n"/>
      <c r="AM26" s="1" t="n"/>
      <c r="AN26" s="1" t="n"/>
      <c r="AO26" s="1" t="n"/>
      <c r="AP26" s="1" t="n"/>
      <c r="AQ26" s="1" t="n"/>
      <c r="AR26" s="1" t="n"/>
      <c r="AS26" s="1" t="n"/>
      <c r="AT26" s="1" t="n"/>
    </row>
    <row r="27" ht="15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  <c r="AA27" s="1" t="n"/>
      <c r="AB27" s="1" t="n"/>
      <c r="AC27" s="1" t="n"/>
      <c r="AD27" s="1" t="n"/>
      <c r="AE27" s="1" t="n"/>
      <c r="AF27" s="1" t="n"/>
      <c r="AG27" s="1" t="n"/>
      <c r="AH27" s="1" t="n"/>
      <c r="AI27" s="1" t="n"/>
      <c r="AJ27" s="1" t="n"/>
      <c r="AK27" s="1" t="n"/>
      <c r="AL27" s="1" t="n"/>
      <c r="AM27" s="1" t="n"/>
      <c r="AN27" s="1" t="n"/>
      <c r="AO27" s="1" t="n"/>
      <c r="AP27" s="1" t="n"/>
      <c r="AQ27" s="1" t="n"/>
      <c r="AR27" s="1" t="n"/>
      <c r="AS27" s="1" t="n"/>
      <c r="AT27" s="1" t="n"/>
    </row>
    <row r="28" ht="15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/>
      <c r="AE28" s="1" t="n"/>
      <c r="AF28" s="1" t="n"/>
      <c r="AG28" s="1" t="n"/>
      <c r="AH28" s="1" t="n"/>
      <c r="AI28" s="1" t="n"/>
      <c r="AJ28" s="1" t="n"/>
      <c r="AK28" s="1" t="n"/>
      <c r="AL28" s="1" t="n"/>
      <c r="AM28" s="1" t="n"/>
      <c r="AN28" s="1" t="n"/>
      <c r="AO28" s="1" t="n"/>
      <c r="AP28" s="1" t="n"/>
      <c r="AQ28" s="1" t="n"/>
      <c r="AR28" s="1" t="n"/>
      <c r="AS28" s="1" t="n"/>
      <c r="AT28" s="1" t="n"/>
    </row>
    <row r="29" ht="1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/>
      <c r="AE29" s="1" t="n"/>
      <c r="AF29" s="1" t="n"/>
      <c r="AG29" s="1" t="n"/>
      <c r="AH29" s="1" t="n"/>
      <c r="AI29" s="1" t="n"/>
      <c r="AJ29" s="1" t="n"/>
      <c r="AK29" s="1" t="n"/>
      <c r="AL29" s="1" t="n"/>
      <c r="AM29" s="1" t="n"/>
      <c r="AN29" s="1" t="n"/>
      <c r="AO29" s="1" t="n"/>
      <c r="AP29" s="1" t="n"/>
      <c r="AQ29" s="1" t="n"/>
      <c r="AR29" s="1" t="n"/>
      <c r="AS29" s="1" t="n"/>
      <c r="AT29" s="1" t="n"/>
    </row>
    <row r="30" ht="1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/>
      <c r="AE30" s="1" t="n"/>
      <c r="AF30" s="1" t="n"/>
      <c r="AG30" s="1" t="n"/>
      <c r="AH30" s="1" t="n"/>
      <c r="AI30" s="1" t="n"/>
      <c r="AJ30" s="1" t="n"/>
      <c r="AK30" s="1" t="n"/>
      <c r="AL30" s="1" t="n"/>
      <c r="AM30" s="1" t="n"/>
      <c r="AN30" s="1" t="n"/>
      <c r="AO30" s="1" t="n"/>
      <c r="AP30" s="1" t="n"/>
      <c r="AQ30" s="1" t="n"/>
      <c r="AR30" s="1" t="n"/>
      <c r="AS30" s="1" t="n"/>
      <c r="AT30" s="1" t="n"/>
    </row>
    <row r="31" ht="15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/>
      <c r="AE31" s="1" t="n"/>
      <c r="AF31" s="1" t="n"/>
      <c r="AG31" s="1" t="n"/>
      <c r="AH31" s="1" t="n"/>
      <c r="AI31" s="1" t="n"/>
      <c r="AJ31" s="1" t="n"/>
      <c r="AK31" s="1" t="n"/>
      <c r="AL31" s="1" t="n"/>
      <c r="AM31" s="1" t="n"/>
      <c r="AN31" s="1" t="n"/>
      <c r="AO31" s="1" t="n"/>
      <c r="AP31" s="1" t="n"/>
      <c r="AQ31" s="1" t="n"/>
      <c r="AR31" s="1" t="n"/>
      <c r="AS31" s="1" t="n"/>
      <c r="AT31" s="1" t="n"/>
    </row>
    <row r="32" ht="15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  <c r="AA32" s="1" t="n"/>
      <c r="AB32" s="1" t="n"/>
      <c r="AC32" s="1" t="n"/>
      <c r="AD32" s="1" t="n"/>
      <c r="AE32" s="1" t="n"/>
      <c r="AF32" s="1" t="n"/>
      <c r="AG32" s="1" t="n"/>
      <c r="AH32" s="1" t="n"/>
      <c r="AI32" s="1" t="n"/>
      <c r="AJ32" s="1" t="n"/>
      <c r="AK32" s="1" t="n"/>
      <c r="AL32" s="1" t="n"/>
      <c r="AM32" s="1" t="n"/>
      <c r="AN32" s="1" t="n"/>
      <c r="AO32" s="1" t="n"/>
      <c r="AP32" s="1" t="n"/>
      <c r="AQ32" s="1" t="n"/>
      <c r="AR32" s="1" t="n"/>
      <c r="AS32" s="1" t="n"/>
      <c r="AT32" s="1" t="n"/>
    </row>
    <row r="33" ht="15" customHeight="1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  <c r="AA33" s="1" t="n"/>
      <c r="AB33" s="1" t="n"/>
      <c r="AC33" s="1" t="n"/>
      <c r="AD33" s="1" t="n"/>
      <c r="AE33" s="1" t="n"/>
      <c r="AF33" s="1" t="n"/>
      <c r="AG33" s="1" t="n"/>
      <c r="AH33" s="1" t="n"/>
      <c r="AI33" s="1" t="n"/>
      <c r="AJ33" s="1" t="n"/>
      <c r="AK33" s="1" t="n"/>
      <c r="AL33" s="1" t="n"/>
      <c r="AM33" s="1" t="n"/>
      <c r="AN33" s="1" t="n"/>
      <c r="AO33" s="1" t="n"/>
      <c r="AP33" s="1" t="n"/>
      <c r="AQ33" s="1" t="n"/>
      <c r="AR33" s="1" t="n"/>
      <c r="AS33" s="1" t="n"/>
      <c r="AT33" s="1" t="n"/>
    </row>
    <row r="34" ht="15" customHeight="1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  <c r="AA34" s="1" t="n"/>
      <c r="AB34" s="1" t="n"/>
      <c r="AC34" s="1" t="n"/>
      <c r="AD34" s="1" t="n"/>
      <c r="AE34" s="1" t="n"/>
      <c r="AF34" s="1" t="n"/>
      <c r="AG34" s="1" t="n"/>
      <c r="AH34" s="1" t="n"/>
      <c r="AI34" s="1" t="n"/>
      <c r="AJ34" s="1" t="n"/>
      <c r="AK34" s="1" t="n"/>
      <c r="AL34" s="1" t="n"/>
      <c r="AM34" s="1" t="n"/>
      <c r="AN34" s="1" t="n"/>
      <c r="AO34" s="1" t="n"/>
      <c r="AP34" s="1" t="n"/>
      <c r="AQ34" s="1" t="n"/>
      <c r="AR34" s="1" t="n"/>
      <c r="AS34" s="1" t="n"/>
      <c r="AT34" s="1" t="n"/>
    </row>
    <row r="35" ht="10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  <c r="AA35" s="1" t="n"/>
      <c r="AB35" s="1" t="n"/>
      <c r="AC35" s="1" t="n"/>
      <c r="AD35" s="1" t="n"/>
      <c r="AE35" s="1" t="n"/>
      <c r="AF35" s="1" t="n"/>
      <c r="AG35" s="1" t="n"/>
      <c r="AH35" s="1" t="n"/>
      <c r="AI35" s="1" t="n"/>
      <c r="AJ35" s="1" t="n"/>
      <c r="AK35" s="1" t="n"/>
      <c r="AL35" s="1" t="n"/>
      <c r="AM35" s="1" t="n"/>
      <c r="AN35" s="1" t="n"/>
      <c r="AO35" s="1" t="n"/>
      <c r="AP35" s="1" t="n"/>
      <c r="AQ35" s="1" t="n"/>
      <c r="AR35" s="1" t="n"/>
      <c r="AS35" s="1" t="n"/>
      <c r="AT35" s="1" t="n"/>
    </row>
    <row r="36" ht="18" customHeight="1">
      <c r="A36" s="1" t="n"/>
      <c r="B36" s="1" t="n"/>
      <c r="C36" s="42" t="inlineStr">
        <is>
          <t>État mental</t>
        </is>
      </c>
      <c r="D36" s="43" t="inlineStr">
        <is>
          <t>Semaine 1</t>
        </is>
      </c>
      <c r="E36" s="44" t="n"/>
      <c r="F36" s="44" t="n"/>
      <c r="G36" s="44" t="n"/>
      <c r="H36" s="44" t="n"/>
      <c r="I36" s="44" t="n"/>
      <c r="J36" s="44" t="n"/>
      <c r="K36" s="45" t="inlineStr">
        <is>
          <t>Semaine 2</t>
        </is>
      </c>
      <c r="L36" s="46" t="n"/>
      <c r="M36" s="46" t="n"/>
      <c r="N36" s="46" t="n"/>
      <c r="O36" s="46" t="n"/>
      <c r="P36" s="46" t="n"/>
      <c r="Q36" s="46" t="n"/>
      <c r="R36" s="47" t="inlineStr">
        <is>
          <t>Semaine 3</t>
        </is>
      </c>
      <c r="S36" s="48" t="n"/>
      <c r="T36" s="48" t="n"/>
      <c r="U36" s="48" t="n"/>
      <c r="V36" s="48" t="n"/>
      <c r="W36" s="48" t="n"/>
      <c r="X36" s="48" t="n"/>
      <c r="Y36" s="49" t="inlineStr">
        <is>
          <t>Semaine 4</t>
        </is>
      </c>
      <c r="Z36" s="50" t="n"/>
      <c r="AA36" s="50" t="n"/>
      <c r="AB36" s="50" t="n"/>
      <c r="AC36" s="50" t="n"/>
      <c r="AD36" s="50" t="n"/>
      <c r="AE36" s="50" t="n"/>
      <c r="AF36" s="51" t="inlineStr">
        <is>
          <t>Semaine 5</t>
        </is>
      </c>
      <c r="AG36" s="52" t="n"/>
      <c r="AH36" s="52" t="n"/>
      <c r="AI36" s="1" t="n"/>
      <c r="AJ36" s="1" t="n"/>
      <c r="AK36" s="53" t="inlineStr">
        <is>
          <t>Analyse</t>
        </is>
      </c>
      <c r="AN36" s="1" t="n"/>
      <c r="AO36" s="1" t="n"/>
      <c r="AP36" s="1" t="n"/>
      <c r="AQ36" s="1" t="n"/>
      <c r="AR36" s="1" t="n"/>
      <c r="AS36" s="1" t="n"/>
      <c r="AT36" s="1" t="n"/>
    </row>
    <row r="37" ht="12" customHeight="1">
      <c r="A37" s="1" t="n"/>
      <c r="B37" s="1" t="n"/>
      <c r="C37" s="1" t="n"/>
      <c r="D37" s="54">
        <f>IF(1&gt;$AS$1,"",MID("DiLuMaMeJeVeSa",2*WEEKDAY($AR$1+0)-1,2))</f>
        <v/>
      </c>
      <c r="E37" s="54">
        <f>IF(2&gt;$AS$1,"",MID("DiLuMaMeJeVeSa",2*WEEKDAY($AR$1+1)-1,2))</f>
        <v/>
      </c>
      <c r="F37" s="54">
        <f>IF(3&gt;$AS$1,"",MID("DiLuMaMeJeVeSa",2*WEEKDAY($AR$1+2)-1,2))</f>
        <v/>
      </c>
      <c r="G37" s="54">
        <f>IF(4&gt;$AS$1,"",MID("DiLuMaMeJeVeSa",2*WEEKDAY($AR$1+3)-1,2))</f>
        <v/>
      </c>
      <c r="H37" s="54">
        <f>IF(5&gt;$AS$1,"",MID("DiLuMaMeJeVeSa",2*WEEKDAY($AR$1+4)-1,2))</f>
        <v/>
      </c>
      <c r="I37" s="54">
        <f>IF(6&gt;$AS$1,"",MID("DiLuMaMeJeVeSa",2*WEEKDAY($AR$1+5)-1,2))</f>
        <v/>
      </c>
      <c r="J37" s="54">
        <f>IF(7&gt;$AS$1,"",MID("DiLuMaMeJeVeSa",2*WEEKDAY($AR$1+6)-1,2))</f>
        <v/>
      </c>
      <c r="K37" s="55">
        <f>IF(8&gt;$AS$1,"",MID("DiLuMaMeJeVeSa",2*WEEKDAY($AR$1+7)-1,2))</f>
        <v/>
      </c>
      <c r="L37" s="55">
        <f>IF(9&gt;$AS$1,"",MID("DiLuMaMeJeVeSa",2*WEEKDAY($AR$1+8)-1,2))</f>
        <v/>
      </c>
      <c r="M37" s="55">
        <f>IF(10&gt;$AS$1,"",MID("DiLuMaMeJeVeSa",2*WEEKDAY($AR$1+9)-1,2))</f>
        <v/>
      </c>
      <c r="N37" s="55">
        <f>IF(11&gt;$AS$1,"",MID("DiLuMaMeJeVeSa",2*WEEKDAY($AR$1+10)-1,2))</f>
        <v/>
      </c>
      <c r="O37" s="55">
        <f>IF(12&gt;$AS$1,"",MID("DiLuMaMeJeVeSa",2*WEEKDAY($AR$1+11)-1,2))</f>
        <v/>
      </c>
      <c r="P37" s="55">
        <f>IF(13&gt;$AS$1,"",MID("DiLuMaMeJeVeSa",2*WEEKDAY($AR$1+12)-1,2))</f>
        <v/>
      </c>
      <c r="Q37" s="55">
        <f>IF(14&gt;$AS$1,"",MID("DiLuMaMeJeVeSa",2*WEEKDAY($AR$1+13)-1,2))</f>
        <v/>
      </c>
      <c r="R37" s="56">
        <f>IF(15&gt;$AS$1,"",MID("DiLuMaMeJeVeSa",2*WEEKDAY($AR$1+14)-1,2))</f>
        <v/>
      </c>
      <c r="S37" s="56">
        <f>IF(16&gt;$AS$1,"",MID("DiLuMaMeJeVeSa",2*WEEKDAY($AR$1+15)-1,2))</f>
        <v/>
      </c>
      <c r="T37" s="56">
        <f>IF(17&gt;$AS$1,"",MID("DiLuMaMeJeVeSa",2*WEEKDAY($AR$1+16)-1,2))</f>
        <v/>
      </c>
      <c r="U37" s="56">
        <f>IF(18&gt;$AS$1,"",MID("DiLuMaMeJeVeSa",2*WEEKDAY($AR$1+17)-1,2))</f>
        <v/>
      </c>
      <c r="V37" s="56">
        <f>IF(19&gt;$AS$1,"",MID("DiLuMaMeJeVeSa",2*WEEKDAY($AR$1+18)-1,2))</f>
        <v/>
      </c>
      <c r="W37" s="56">
        <f>IF(20&gt;$AS$1,"",MID("DiLuMaMeJeVeSa",2*WEEKDAY($AR$1+19)-1,2))</f>
        <v/>
      </c>
      <c r="X37" s="56">
        <f>IF(21&gt;$AS$1,"",MID("DiLuMaMeJeVeSa",2*WEEKDAY($AR$1+20)-1,2))</f>
        <v/>
      </c>
      <c r="Y37" s="57">
        <f>IF(22&gt;$AS$1,"",MID("DiLuMaMeJeVeSa",2*WEEKDAY($AR$1+21)-1,2))</f>
        <v/>
      </c>
      <c r="Z37" s="57">
        <f>IF(23&gt;$AS$1,"",MID("DiLuMaMeJeVeSa",2*WEEKDAY($AR$1+22)-1,2))</f>
        <v/>
      </c>
      <c r="AA37" s="57">
        <f>IF(24&gt;$AS$1,"",MID("DiLuMaMeJeVeSa",2*WEEKDAY($AR$1+23)-1,2))</f>
        <v/>
      </c>
      <c r="AB37" s="57">
        <f>IF(25&gt;$AS$1,"",MID("DiLuMaMeJeVeSa",2*WEEKDAY($AR$1+24)-1,2))</f>
        <v/>
      </c>
      <c r="AC37" s="57">
        <f>IF(26&gt;$AS$1,"",MID("DiLuMaMeJeVeSa",2*WEEKDAY($AR$1+25)-1,2))</f>
        <v/>
      </c>
      <c r="AD37" s="57">
        <f>IF(27&gt;$AS$1,"",MID("DiLuMaMeJeVeSa",2*WEEKDAY($AR$1+26)-1,2))</f>
        <v/>
      </c>
      <c r="AE37" s="57">
        <f>IF(28&gt;$AS$1,"",MID("DiLuMaMeJeVeSa",2*WEEKDAY($AR$1+27)-1,2))</f>
        <v/>
      </c>
      <c r="AF37" s="58">
        <f>IF(29&gt;$AS$1,"",MID("DiLuMaMeJeVeSa",2*WEEKDAY($AR$1+28)-1,2))</f>
        <v/>
      </c>
      <c r="AG37" s="58">
        <f>IF(30&gt;$AS$1,"",MID("DiLuMaMeJeVeSa",2*WEEKDAY($AR$1+29)-1,2))</f>
        <v/>
      </c>
      <c r="AH37" s="58">
        <f>IF(31&gt;$AS$1,"",MID("DiLuMaMeJeVeSa",2*WEEKDAY($AR$1+30)-1,2))</f>
        <v/>
      </c>
      <c r="AI37" s="1" t="n"/>
      <c r="AJ37" s="1" t="n"/>
      <c r="AN37" s="1" t="n"/>
      <c r="AO37" s="1" t="n"/>
      <c r="AP37" s="1" t="n"/>
      <c r="AQ37" s="1" t="n"/>
      <c r="AR37" s="1" t="n"/>
      <c r="AS37" s="1" t="n"/>
      <c r="AT37" s="1" t="n"/>
    </row>
    <row r="38" ht="14" customHeight="1">
      <c r="A38" s="1" t="n"/>
      <c r="B38" s="1" t="n"/>
      <c r="C38" s="1" t="n"/>
      <c r="D38" s="59">
        <f>IF(1&gt;$AS$1,"",1)</f>
        <v/>
      </c>
      <c r="E38" s="59">
        <f>IF(2&gt;$AS$1,"",2)</f>
        <v/>
      </c>
      <c r="F38" s="59">
        <f>IF(3&gt;$AS$1,"",3)</f>
        <v/>
      </c>
      <c r="G38" s="59">
        <f>IF(4&gt;$AS$1,"",4)</f>
        <v/>
      </c>
      <c r="H38" s="59">
        <f>IF(5&gt;$AS$1,"",5)</f>
        <v/>
      </c>
      <c r="I38" s="59">
        <f>IF(6&gt;$AS$1,"",6)</f>
        <v/>
      </c>
      <c r="J38" s="59">
        <f>IF(7&gt;$AS$1,"",7)</f>
        <v/>
      </c>
      <c r="K38" s="60">
        <f>IF(8&gt;$AS$1,"",8)</f>
        <v/>
      </c>
      <c r="L38" s="60">
        <f>IF(9&gt;$AS$1,"",9)</f>
        <v/>
      </c>
      <c r="M38" s="60">
        <f>IF(10&gt;$AS$1,"",10)</f>
        <v/>
      </c>
      <c r="N38" s="60">
        <f>IF(11&gt;$AS$1,"",11)</f>
        <v/>
      </c>
      <c r="O38" s="60">
        <f>IF(12&gt;$AS$1,"",12)</f>
        <v/>
      </c>
      <c r="P38" s="60">
        <f>IF(13&gt;$AS$1,"",13)</f>
        <v/>
      </c>
      <c r="Q38" s="60">
        <f>IF(14&gt;$AS$1,"",14)</f>
        <v/>
      </c>
      <c r="R38" s="61">
        <f>IF(15&gt;$AS$1,"",15)</f>
        <v/>
      </c>
      <c r="S38" s="61">
        <f>IF(16&gt;$AS$1,"",16)</f>
        <v/>
      </c>
      <c r="T38" s="61">
        <f>IF(17&gt;$AS$1,"",17)</f>
        <v/>
      </c>
      <c r="U38" s="61">
        <f>IF(18&gt;$AS$1,"",18)</f>
        <v/>
      </c>
      <c r="V38" s="61">
        <f>IF(19&gt;$AS$1,"",19)</f>
        <v/>
      </c>
      <c r="W38" s="61">
        <f>IF(20&gt;$AS$1,"",20)</f>
        <v/>
      </c>
      <c r="X38" s="61">
        <f>IF(21&gt;$AS$1,"",21)</f>
        <v/>
      </c>
      <c r="Y38" s="62">
        <f>IF(22&gt;$AS$1,"",22)</f>
        <v/>
      </c>
      <c r="Z38" s="62">
        <f>IF(23&gt;$AS$1,"",23)</f>
        <v/>
      </c>
      <c r="AA38" s="62">
        <f>IF(24&gt;$AS$1,"",24)</f>
        <v/>
      </c>
      <c r="AB38" s="62">
        <f>IF(25&gt;$AS$1,"",25)</f>
        <v/>
      </c>
      <c r="AC38" s="62">
        <f>IF(26&gt;$AS$1,"",26)</f>
        <v/>
      </c>
      <c r="AD38" s="62">
        <f>IF(27&gt;$AS$1,"",27)</f>
        <v/>
      </c>
      <c r="AE38" s="62">
        <f>IF(28&gt;$AS$1,"",28)</f>
        <v/>
      </c>
      <c r="AF38" s="63">
        <f>IF(29&gt;$AS$1,"",29)</f>
        <v/>
      </c>
      <c r="AG38" s="63">
        <f>IF(30&gt;$AS$1,"",30)</f>
        <v/>
      </c>
      <c r="AH38" s="63">
        <f>IF(31&gt;$AS$1,"",31)</f>
        <v/>
      </c>
      <c r="AI38" s="1" t="n"/>
      <c r="AJ38" s="1" t="n"/>
      <c r="AK38" s="78" t="inlineStr">
        <is>
          <t>Humeur</t>
        </is>
      </c>
      <c r="AL38" s="79" t="n"/>
      <c r="AM38" s="79" t="n"/>
      <c r="AN38" s="1" t="n"/>
      <c r="AO38" s="1" t="n"/>
      <c r="AP38" s="1" t="n"/>
      <c r="AQ38" s="1" t="n"/>
      <c r="AR38" s="1" t="n"/>
      <c r="AS38" s="1" t="n"/>
      <c r="AT38" s="1" t="n"/>
    </row>
    <row r="39" ht="16" customHeight="1">
      <c r="A39" s="1" t="n"/>
      <c r="B39" s="1" t="n"/>
      <c r="C39" s="71" t="inlineStr">
        <is>
          <t>Humeur (1-10)</t>
        </is>
      </c>
      <c r="D39" s="80" t="n"/>
      <c r="E39" s="80" t="n"/>
      <c r="F39" s="80" t="n"/>
      <c r="G39" s="80" t="n"/>
      <c r="H39" s="80" t="n"/>
      <c r="I39" s="80" t="n"/>
      <c r="J39" s="80" t="n"/>
      <c r="K39" s="80" t="n"/>
      <c r="L39" s="80" t="n"/>
      <c r="M39" s="80" t="n"/>
      <c r="N39" s="80" t="n"/>
      <c r="O39" s="80" t="n"/>
      <c r="P39" s="80" t="n"/>
      <c r="Q39" s="80" t="n"/>
      <c r="R39" s="80" t="n"/>
      <c r="S39" s="80" t="n"/>
      <c r="T39" s="80" t="n"/>
      <c r="U39" s="80" t="n"/>
      <c r="V39" s="80" t="n"/>
      <c r="W39" s="80" t="n"/>
      <c r="X39" s="80" t="n"/>
      <c r="Y39" s="80" t="n"/>
      <c r="Z39" s="80" t="n"/>
      <c r="AA39" s="80" t="n"/>
      <c r="AB39" s="80" t="n"/>
      <c r="AC39" s="80" t="n"/>
      <c r="AD39" s="80" t="n"/>
      <c r="AE39" s="80" t="n"/>
      <c r="AF39" s="80" t="n"/>
      <c r="AG39" s="80" t="n"/>
      <c r="AH39" s="80" t="n"/>
      <c r="AI39" s="1" t="n"/>
      <c r="AJ39" s="1" t="n"/>
      <c r="AK39" s="81" t="inlineStr">
        <is>
          <t>Semaine 1</t>
        </is>
      </c>
      <c r="AL39" s="82">
        <f>IF(AM39="","",REPT("█",ROUND(MAX(0,MIN(1,AM39))*15,0)))</f>
        <v/>
      </c>
      <c r="AM39" s="70">
        <f>IF(COUNT(D39:J39)=0,"",AVERAGE(D39:J39)/10)</f>
        <v/>
      </c>
      <c r="AN39" s="1" t="n"/>
      <c r="AO39" s="1" t="n"/>
      <c r="AP39" s="1" t="n"/>
      <c r="AQ39" s="1" t="n"/>
      <c r="AR39" s="1" t="n"/>
      <c r="AS39" s="1" t="n"/>
      <c r="AT39" s="1" t="n"/>
    </row>
    <row r="40" ht="16" customHeight="1">
      <c r="A40" s="1" t="n"/>
      <c r="B40" s="1" t="n"/>
      <c r="C40" s="71" t="inlineStr">
        <is>
          <t>Motivation (1-10)</t>
        </is>
      </c>
      <c r="D40" s="80" t="n"/>
      <c r="E40" s="80" t="n"/>
      <c r="F40" s="80" t="n"/>
      <c r="G40" s="80" t="n"/>
      <c r="H40" s="80" t="n"/>
      <c r="I40" s="80" t="n"/>
      <c r="J40" s="80" t="n"/>
      <c r="K40" s="80" t="n"/>
      <c r="L40" s="80" t="n"/>
      <c r="M40" s="80" t="n"/>
      <c r="N40" s="80" t="n"/>
      <c r="O40" s="80" t="n"/>
      <c r="P40" s="80" t="n"/>
      <c r="Q40" s="80" t="n"/>
      <c r="R40" s="80" t="n"/>
      <c r="S40" s="80" t="n"/>
      <c r="T40" s="80" t="n"/>
      <c r="U40" s="80" t="n"/>
      <c r="V40" s="80" t="n"/>
      <c r="W40" s="80" t="n"/>
      <c r="X40" s="80" t="n"/>
      <c r="Y40" s="80" t="n"/>
      <c r="Z40" s="80" t="n"/>
      <c r="AA40" s="80" t="n"/>
      <c r="AB40" s="80" t="n"/>
      <c r="AC40" s="80" t="n"/>
      <c r="AD40" s="80" t="n"/>
      <c r="AE40" s="80" t="n"/>
      <c r="AF40" s="80" t="n"/>
      <c r="AG40" s="80" t="n"/>
      <c r="AH40" s="80" t="n"/>
      <c r="AI40" s="1" t="n"/>
      <c r="AJ40" s="1" t="n"/>
      <c r="AK40" s="81" t="inlineStr">
        <is>
          <t>Semaine 2</t>
        </is>
      </c>
      <c r="AL40" s="82">
        <f>IF(AM40="","",REPT("█",ROUND(MAX(0,MIN(1,AM40))*15,0)))</f>
        <v/>
      </c>
      <c r="AM40" s="70">
        <f>IF(COUNT(K39:Q39)=0,"",AVERAGE(K39:Q39)/10)</f>
        <v/>
      </c>
      <c r="AN40" s="1" t="n"/>
      <c r="AO40" s="1" t="n"/>
      <c r="AP40" s="1" t="n"/>
      <c r="AQ40" s="1" t="n"/>
      <c r="AR40" s="1" t="n"/>
      <c r="AS40" s="1" t="n"/>
      <c r="AT40" s="1" t="n"/>
    </row>
    <row r="41" ht="16" customHeight="1">
      <c r="A41" s="1" t="n"/>
      <c r="B41" s="1" t="n"/>
      <c r="C41" s="75" t="inlineStr">
        <is>
          <t>Score mental</t>
        </is>
      </c>
      <c r="D41" s="72">
        <f>IF(COUNT(D39:D40)=0,"",AVERAGE(D39:D40)/10)</f>
        <v/>
      </c>
      <c r="E41" s="72">
        <f>IF(COUNT(E39:E40)=0,"",AVERAGE(E39:E40)/10)</f>
        <v/>
      </c>
      <c r="F41" s="72">
        <f>IF(COUNT(F39:F40)=0,"",AVERAGE(F39:F40)/10)</f>
        <v/>
      </c>
      <c r="G41" s="72">
        <f>IF(COUNT(G39:G40)=0,"",AVERAGE(G39:G40)/10)</f>
        <v/>
      </c>
      <c r="H41" s="72">
        <f>IF(COUNT(H39:H40)=0,"",AVERAGE(H39:H40)/10)</f>
        <v/>
      </c>
      <c r="I41" s="72">
        <f>IF(COUNT(I39:I40)=0,"",AVERAGE(I39:I40)/10)</f>
        <v/>
      </c>
      <c r="J41" s="72">
        <f>IF(COUNT(J39:J40)=0,"",AVERAGE(J39:J40)/10)</f>
        <v/>
      </c>
      <c r="K41" s="72">
        <f>IF(COUNT(K39:K40)=0,"",AVERAGE(K39:K40)/10)</f>
        <v/>
      </c>
      <c r="L41" s="72">
        <f>IF(COUNT(L39:L40)=0,"",AVERAGE(L39:L40)/10)</f>
        <v/>
      </c>
      <c r="M41" s="72">
        <f>IF(COUNT(M39:M40)=0,"",AVERAGE(M39:M40)/10)</f>
        <v/>
      </c>
      <c r="N41" s="72">
        <f>IF(COUNT(N39:N40)=0,"",AVERAGE(N39:N40)/10)</f>
        <v/>
      </c>
      <c r="O41" s="72">
        <f>IF(COUNT(O39:O40)=0,"",AVERAGE(O39:O40)/10)</f>
        <v/>
      </c>
      <c r="P41" s="72">
        <f>IF(COUNT(P39:P40)=0,"",AVERAGE(P39:P40)/10)</f>
        <v/>
      </c>
      <c r="Q41" s="72">
        <f>IF(COUNT(Q39:Q40)=0,"",AVERAGE(Q39:Q40)/10)</f>
        <v/>
      </c>
      <c r="R41" s="72">
        <f>IF(COUNT(R39:R40)=0,"",AVERAGE(R39:R40)/10)</f>
        <v/>
      </c>
      <c r="S41" s="72">
        <f>IF(COUNT(S39:S40)=0,"",AVERAGE(S39:S40)/10)</f>
        <v/>
      </c>
      <c r="T41" s="72">
        <f>IF(COUNT(T39:T40)=0,"",AVERAGE(T39:T40)/10)</f>
        <v/>
      </c>
      <c r="U41" s="72">
        <f>IF(COUNT(U39:U40)=0,"",AVERAGE(U39:U40)/10)</f>
        <v/>
      </c>
      <c r="V41" s="72">
        <f>IF(COUNT(V39:V40)=0,"",AVERAGE(V39:V40)/10)</f>
        <v/>
      </c>
      <c r="W41" s="72">
        <f>IF(COUNT(W39:W40)=0,"",AVERAGE(W39:W40)/10)</f>
        <v/>
      </c>
      <c r="X41" s="72">
        <f>IF(COUNT(X39:X40)=0,"",AVERAGE(X39:X40)/10)</f>
        <v/>
      </c>
      <c r="Y41" s="72">
        <f>IF(COUNT(Y39:Y40)=0,"",AVERAGE(Y39:Y40)/10)</f>
        <v/>
      </c>
      <c r="Z41" s="72">
        <f>IF(COUNT(Z39:Z40)=0,"",AVERAGE(Z39:Z40)/10)</f>
        <v/>
      </c>
      <c r="AA41" s="72">
        <f>IF(COUNT(AA39:AA40)=0,"",AVERAGE(AA39:AA40)/10)</f>
        <v/>
      </c>
      <c r="AB41" s="72">
        <f>IF(COUNT(AB39:AB40)=0,"",AVERAGE(AB39:AB40)/10)</f>
        <v/>
      </c>
      <c r="AC41" s="72">
        <f>IF(COUNT(AC39:AC40)=0,"",AVERAGE(AC39:AC40)/10)</f>
        <v/>
      </c>
      <c r="AD41" s="72">
        <f>IF(COUNT(AD39:AD40)=0,"",AVERAGE(AD39:AD40)/10)</f>
        <v/>
      </c>
      <c r="AE41" s="72">
        <f>IF(COUNT(AE39:AE40)=0,"",AVERAGE(AE39:AE40)/10)</f>
        <v/>
      </c>
      <c r="AF41" s="72">
        <f>IF(COUNT(AF39:AF40)=0,"",AVERAGE(AF39:AF40)/10)</f>
        <v/>
      </c>
      <c r="AG41" s="72">
        <f>IF(COUNT(AG39:AG40)=0,"",AVERAGE(AG39:AG40)/10)</f>
        <v/>
      </c>
      <c r="AH41" s="72">
        <f>IF(COUNT(AH39:AH40)=0,"",AVERAGE(AH39:AH40)/10)</f>
        <v/>
      </c>
      <c r="AI41" s="1" t="n"/>
      <c r="AJ41" s="1" t="n"/>
      <c r="AK41" s="81" t="inlineStr">
        <is>
          <t>Semaine 3</t>
        </is>
      </c>
      <c r="AL41" s="82">
        <f>IF(AM41="","",REPT("█",ROUND(MAX(0,MIN(1,AM41))*15,0)))</f>
        <v/>
      </c>
      <c r="AM41" s="70">
        <f>IF(COUNT(R39:X39)=0,"",AVERAGE(R39:X39)/10)</f>
        <v/>
      </c>
      <c r="AN41" s="1" t="n"/>
      <c r="AO41" s="1" t="n"/>
      <c r="AP41" s="1" t="n"/>
      <c r="AQ41" s="1" t="n"/>
      <c r="AR41" s="1" t="n"/>
      <c r="AS41" s="1" t="n"/>
      <c r="AT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81" t="inlineStr">
        <is>
          <t>Semaine 4</t>
        </is>
      </c>
      <c r="AL42" s="82">
        <f>IF(AM42="","",REPT("█",ROUND(MAX(0,MIN(1,AM42))*15,0)))</f>
        <v/>
      </c>
      <c r="AM42" s="70">
        <f>IF(COUNT(Y39:AE39)=0,"",AVERAGE(Y39:AE39)/10)</f>
        <v/>
      </c>
      <c r="AN42" s="1" t="n"/>
      <c r="AO42" s="1" t="n"/>
      <c r="AP42" s="1" t="n"/>
      <c r="AQ42" s="1" t="n"/>
      <c r="AR42" s="1" t="n"/>
      <c r="AS42" s="1" t="n"/>
      <c r="AT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81" t="inlineStr">
        <is>
          <t>Semaine 5</t>
        </is>
      </c>
      <c r="AL43" s="82">
        <f>IF(AM43="","",REPT("█",ROUND(MAX(0,MIN(1,AM43))*15,0)))</f>
        <v/>
      </c>
      <c r="AM43" s="70">
        <f>IF(COUNT(AF39:AH39)=0,"",AVERAGE(AF39:AH39)/10)</f>
        <v/>
      </c>
      <c r="AN43" s="1" t="n"/>
      <c r="AO43" s="1" t="n"/>
      <c r="AP43" s="1" t="n"/>
      <c r="AQ43" s="1" t="n"/>
      <c r="AR43" s="1" t="n"/>
      <c r="AS43" s="1" t="n"/>
      <c r="AT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83" t="inlineStr">
        <is>
          <t>Motivation</t>
        </is>
      </c>
      <c r="AL44" s="79" t="n"/>
      <c r="AM44" s="79" t="n"/>
      <c r="AN44" s="1" t="n"/>
      <c r="AO44" s="1" t="n"/>
      <c r="AP44" s="1" t="n"/>
      <c r="AQ44" s="1" t="n"/>
      <c r="AR44" s="1" t="n"/>
      <c r="AS44" s="1" t="n"/>
      <c r="AT44" s="1" t="n"/>
    </row>
    <row r="45" ht="1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81" t="inlineStr">
        <is>
          <t>Semaine 1</t>
        </is>
      </c>
      <c r="AL45" s="84">
        <f>IF(AM45="","",REPT("█",ROUND(MAX(0,MIN(1,AM45))*15,0)))</f>
        <v/>
      </c>
      <c r="AM45" s="70">
        <f>IF(COUNT(D40:J40)=0,"",AVERAGE(D40:J40)/10)</f>
        <v/>
      </c>
      <c r="AN45" s="1" t="n"/>
      <c r="AO45" s="1" t="n"/>
      <c r="AP45" s="1" t="n"/>
      <c r="AQ45" s="1" t="n"/>
      <c r="AR45" s="1" t="n"/>
      <c r="AS45" s="1" t="n"/>
      <c r="AT45" s="1" t="n"/>
    </row>
    <row r="46" ht="1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81" t="inlineStr">
        <is>
          <t>Semaine 2</t>
        </is>
      </c>
      <c r="AL46" s="84">
        <f>IF(AM46="","",REPT("█",ROUND(MAX(0,MIN(1,AM46))*15,0)))</f>
        <v/>
      </c>
      <c r="AM46" s="70">
        <f>IF(COUNT(K40:Q40)=0,"",AVERAGE(K40:Q40)/10)</f>
        <v/>
      </c>
      <c r="AN46" s="1" t="n"/>
      <c r="AO46" s="1" t="n"/>
      <c r="AP46" s="1" t="n"/>
      <c r="AQ46" s="1" t="n"/>
      <c r="AR46" s="1" t="n"/>
      <c r="AS46" s="1" t="n"/>
      <c r="AT46" s="1" t="n"/>
    </row>
    <row r="47" ht="1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81" t="inlineStr">
        <is>
          <t>Semaine 3</t>
        </is>
      </c>
      <c r="AL47" s="84">
        <f>IF(AM47="","",REPT("█",ROUND(MAX(0,MIN(1,AM47))*15,0)))</f>
        <v/>
      </c>
      <c r="AM47" s="70">
        <f>IF(COUNT(R40:X40)=0,"",AVERAGE(R40:X40)/10)</f>
        <v/>
      </c>
      <c r="AN47" s="1" t="n"/>
      <c r="AO47" s="1" t="n"/>
      <c r="AP47" s="1" t="n"/>
      <c r="AQ47" s="1" t="n"/>
      <c r="AR47" s="1" t="n"/>
      <c r="AS47" s="1" t="n"/>
      <c r="AT47" s="1" t="n"/>
    </row>
    <row r="48" ht="1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81" t="inlineStr">
        <is>
          <t>Semaine 4</t>
        </is>
      </c>
      <c r="AL48" s="84">
        <f>IF(AM48="","",REPT("█",ROUND(MAX(0,MIN(1,AM48))*15,0)))</f>
        <v/>
      </c>
      <c r="AM48" s="70">
        <f>IF(COUNT(Y40:AE40)=0,"",AVERAGE(Y40:AE40)/10)</f>
        <v/>
      </c>
      <c r="AN48" s="1" t="n"/>
      <c r="AO48" s="1" t="n"/>
      <c r="AP48" s="1" t="n"/>
      <c r="AQ48" s="1" t="n"/>
      <c r="AR48" s="1" t="n"/>
      <c r="AS48" s="1" t="n"/>
      <c r="AT48" s="1" t="n"/>
    </row>
    <row r="49" ht="1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81" t="inlineStr">
        <is>
          <t>Semaine 5</t>
        </is>
      </c>
      <c r="AL49" s="84">
        <f>IF(AM49="","",REPT("█",ROUND(MAX(0,MIN(1,AM49))*15,0)))</f>
        <v/>
      </c>
      <c r="AM49" s="70">
        <f>IF(COUNT(AF40:AH40)=0,"",AVERAGE(AF40:AH40)/10)</f>
        <v/>
      </c>
      <c r="AN49" s="1" t="n"/>
      <c r="AO49" s="1" t="n"/>
      <c r="AP49" s="1" t="n"/>
      <c r="AQ49" s="1" t="n"/>
      <c r="AR49" s="1" t="n"/>
      <c r="AS49" s="1" t="n"/>
      <c r="AT49" s="1" t="n"/>
    </row>
    <row r="50" ht="1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85" t="inlineStr">
        <is>
          <t>Score mental</t>
        </is>
      </c>
      <c r="AL50" s="79" t="n"/>
      <c r="AM50" s="79" t="n"/>
      <c r="AN50" s="1" t="n"/>
      <c r="AO50" s="1" t="n"/>
      <c r="AP50" s="1" t="n"/>
      <c r="AQ50" s="1" t="n"/>
      <c r="AR50" s="1" t="n"/>
      <c r="AS50" s="1" t="n"/>
      <c r="AT50" s="1" t="n"/>
    </row>
    <row r="51" ht="1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81" t="inlineStr">
        <is>
          <t>Semaine 1</t>
        </is>
      </c>
      <c r="AL51" s="74">
        <f>IF(AM51="","",REPT("█",ROUND(MAX(0,MIN(1,AM51))*15,0)))</f>
        <v/>
      </c>
      <c r="AM51" s="70">
        <f>IF(COUNT(D41:J41)=0,"",AVERAGE(D41:J41))</f>
        <v/>
      </c>
      <c r="AN51" s="1" t="n"/>
      <c r="AO51" s="1" t="n"/>
      <c r="AP51" s="1" t="n"/>
      <c r="AQ51" s="1" t="n"/>
      <c r="AR51" s="1" t="n"/>
      <c r="AS51" s="1" t="n"/>
      <c r="AT51" s="1" t="n"/>
    </row>
    <row r="52" ht="1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81" t="inlineStr">
        <is>
          <t>Semaine 2</t>
        </is>
      </c>
      <c r="AL52" s="74">
        <f>IF(AM52="","",REPT("█",ROUND(MAX(0,MIN(1,AM52))*15,0)))</f>
        <v/>
      </c>
      <c r="AM52" s="70">
        <f>IF(COUNT(K41:Q41)=0,"",AVERAGE(K41:Q41))</f>
        <v/>
      </c>
      <c r="AN52" s="1" t="n"/>
      <c r="AO52" s="1" t="n"/>
      <c r="AP52" s="1" t="n"/>
      <c r="AQ52" s="1" t="n"/>
      <c r="AR52" s="1" t="n"/>
      <c r="AS52" s="1" t="n"/>
      <c r="AT52" s="1" t="n"/>
    </row>
    <row r="53" ht="1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81" t="inlineStr">
        <is>
          <t>Semaine 3</t>
        </is>
      </c>
      <c r="AL53" s="74">
        <f>IF(AM53="","",REPT("█",ROUND(MAX(0,MIN(1,AM53))*15,0)))</f>
        <v/>
      </c>
      <c r="AM53" s="70">
        <f>IF(COUNT(R41:X41)=0,"",AVERAGE(R41:X41))</f>
        <v/>
      </c>
      <c r="AN53" s="1" t="n"/>
      <c r="AO53" s="1" t="n"/>
      <c r="AP53" s="1" t="n"/>
      <c r="AQ53" s="1" t="n"/>
      <c r="AR53" s="1" t="n"/>
      <c r="AS53" s="1" t="n"/>
      <c r="AT53" s="1" t="n"/>
    </row>
    <row r="54" ht="1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81" t="inlineStr">
        <is>
          <t>Semaine 4</t>
        </is>
      </c>
      <c r="AL54" s="74">
        <f>IF(AM54="","",REPT("█",ROUND(MAX(0,MIN(1,AM54))*15,0)))</f>
        <v/>
      </c>
      <c r="AM54" s="70">
        <f>IF(COUNT(Y41:AE41)=0,"",AVERAGE(Y41:AE41))</f>
        <v/>
      </c>
      <c r="AN54" s="1" t="n"/>
      <c r="AO54" s="1" t="n"/>
      <c r="AP54" s="1" t="n"/>
      <c r="AQ54" s="1" t="n"/>
      <c r="AR54" s="1" t="n"/>
      <c r="AS54" s="1" t="n"/>
      <c r="AT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81" t="inlineStr">
        <is>
          <t>Semaine 5</t>
        </is>
      </c>
      <c r="AL55" s="74">
        <f>IF(AM55="","",REPT("█",ROUND(MAX(0,MIN(1,AM55))*15,0)))</f>
        <v/>
      </c>
      <c r="AM55" s="70">
        <f>IF(COUNT(AF41:AH41)=0,"",AVERAGE(AF41:AH41))</f>
        <v/>
      </c>
      <c r="AN55" s="1" t="n"/>
      <c r="AO55" s="1" t="n"/>
      <c r="AP55" s="1" t="n"/>
      <c r="AQ55" s="1" t="n"/>
      <c r="AR55" s="1" t="n"/>
      <c r="AS55" s="1" t="n"/>
      <c r="AT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  <c r="AA58" s="1" t="n"/>
      <c r="AB58" s="1" t="n"/>
      <c r="AC58" s="1" t="n"/>
      <c r="AD58" s="1" t="n"/>
      <c r="AE58" s="1" t="n"/>
      <c r="AF58" s="1" t="n"/>
      <c r="AG58" s="1" t="n"/>
      <c r="AH58" s="1" t="n"/>
      <c r="AI58" s="1" t="n"/>
      <c r="AJ58" s="1" t="n"/>
      <c r="AK58" s="1" t="n"/>
      <c r="AL58" s="1" t="n"/>
      <c r="AM58" s="1" t="n"/>
      <c r="AN58" s="1" t="n"/>
      <c r="AO58" s="1" t="n"/>
      <c r="AP58" s="1" t="n"/>
      <c r="AQ58" s="1" t="n"/>
      <c r="AR58" s="1" t="n"/>
      <c r="AS58" s="1" t="n"/>
      <c r="AT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  <c r="AA59" s="1" t="n"/>
      <c r="AB59" s="1" t="n"/>
      <c r="AC59" s="1" t="n"/>
      <c r="AD59" s="1" t="n"/>
      <c r="AE59" s="1" t="n"/>
      <c r="AF59" s="1" t="n"/>
      <c r="AG59" s="1" t="n"/>
      <c r="AH59" s="1" t="n"/>
      <c r="AI59" s="1" t="n"/>
      <c r="AJ59" s="1" t="n"/>
      <c r="AK59" s="1" t="n"/>
      <c r="AL59" s="1" t="n"/>
      <c r="AM59" s="1" t="n"/>
      <c r="AN59" s="1" t="n"/>
      <c r="AO59" s="1" t="n"/>
      <c r="AP59" s="1" t="n"/>
      <c r="AQ59" s="1" t="n"/>
      <c r="AR59" s="1" t="n"/>
      <c r="AS59" s="1" t="n"/>
      <c r="AT59" s="1" t="n"/>
    </row>
    <row r="60">
      <c r="A60" s="1" t="n"/>
      <c r="B60" s="1" t="n"/>
      <c r="C60" s="1" t="n"/>
      <c r="D60" s="34">
        <f>IF(D19="",0,D19)</f>
        <v/>
      </c>
      <c r="E60" s="34">
        <f>IF(E19="",D60,E19)</f>
        <v/>
      </c>
      <c r="F60" s="34">
        <f>IF(F19="",E60,F19)</f>
        <v/>
      </c>
      <c r="G60" s="34">
        <f>IF(G19="",F60,G19)</f>
        <v/>
      </c>
      <c r="H60" s="34">
        <f>IF(H19="",G60,H19)</f>
        <v/>
      </c>
      <c r="I60" s="34">
        <f>IF(I19="",H60,I19)</f>
        <v/>
      </c>
      <c r="J60" s="34">
        <f>IF(J19="",I60,J19)</f>
        <v/>
      </c>
      <c r="K60" s="34">
        <f>IF(K19="",J60,K19)</f>
        <v/>
      </c>
      <c r="L60" s="34">
        <f>IF(L19="",K60,L19)</f>
        <v/>
      </c>
      <c r="M60" s="34">
        <f>IF(M19="",L60,M19)</f>
        <v/>
      </c>
      <c r="N60" s="34">
        <f>IF(N19="",M60,N19)</f>
        <v/>
      </c>
      <c r="O60" s="34">
        <f>IF(O19="",N60,O19)</f>
        <v/>
      </c>
      <c r="P60" s="34">
        <f>IF(P19="",O60,P19)</f>
        <v/>
      </c>
      <c r="Q60" s="34">
        <f>IF(Q19="",P60,Q19)</f>
        <v/>
      </c>
      <c r="R60" s="34">
        <f>IF(R19="",Q60,R19)</f>
        <v/>
      </c>
      <c r="S60" s="34">
        <f>IF(S19="",R60,S19)</f>
        <v/>
      </c>
      <c r="T60" s="34">
        <f>IF(T19="",S60,T19)</f>
        <v/>
      </c>
      <c r="U60" s="34">
        <f>IF(U19="",T60,U19)</f>
        <v/>
      </c>
      <c r="V60" s="34">
        <f>IF(V19="",U60,V19)</f>
        <v/>
      </c>
      <c r="W60" s="34">
        <f>IF(W19="",V60,W19)</f>
        <v/>
      </c>
      <c r="X60" s="34">
        <f>IF(X19="",W60,X19)</f>
        <v/>
      </c>
      <c r="Y60" s="34">
        <f>IF(Y19="",X60,Y19)</f>
        <v/>
      </c>
      <c r="Z60" s="34">
        <f>IF(Z19="",Y60,Z19)</f>
        <v/>
      </c>
      <c r="AA60" s="34">
        <f>IF(AA19="",Z60,AA19)</f>
        <v/>
      </c>
      <c r="AB60" s="34">
        <f>IF(AB19="",AA60,AB19)</f>
        <v/>
      </c>
      <c r="AC60" s="34">
        <f>IF(AC19="",AB60,AC19)</f>
        <v/>
      </c>
      <c r="AD60" s="34">
        <f>IF(AD19="",AC60,AD19)</f>
        <v/>
      </c>
      <c r="AE60" s="34">
        <f>IF(AE19="",AD60,AE19)</f>
        <v/>
      </c>
      <c r="AF60" s="34">
        <f>IF(AF19="",AE60,AF19)</f>
        <v/>
      </c>
      <c r="AG60" s="34">
        <f>IF(AG19="",AF60,AG19)</f>
        <v/>
      </c>
      <c r="AH60" s="34">
        <f>IF(AH19="",AG60,AH19)</f>
        <v/>
      </c>
      <c r="AI60" s="1" t="n"/>
      <c r="AJ60" s="1" t="n"/>
      <c r="AK60" s="1" t="n"/>
      <c r="AL60" s="1" t="n"/>
      <c r="AM60" s="1" t="n"/>
      <c r="AN60" s="1" t="n"/>
      <c r="AO60" s="1" t="n"/>
      <c r="AP60" s="1" t="n"/>
      <c r="AQ60" s="1" t="n"/>
      <c r="AR60" s="1" t="n"/>
      <c r="AS60" s="1" t="n"/>
      <c r="AT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  <c r="AA61" s="1" t="n"/>
      <c r="AB61" s="1" t="n"/>
      <c r="AC61" s="1" t="n"/>
      <c r="AD61" s="1" t="n"/>
      <c r="AE61" s="1" t="n"/>
      <c r="AF61" s="1" t="n"/>
      <c r="AG61" s="1" t="n"/>
      <c r="AH61" s="1" t="n"/>
      <c r="AI61" s="1" t="n"/>
      <c r="AJ61" s="1" t="n"/>
      <c r="AK61" s="1" t="n"/>
      <c r="AL61" s="1" t="n"/>
      <c r="AM61" s="1" t="n"/>
      <c r="AN61" s="1" t="n"/>
      <c r="AO61" s="1" t="n"/>
      <c r="AP61" s="1" t="n"/>
      <c r="AQ61" s="1" t="n"/>
      <c r="AR61" s="1" t="n"/>
      <c r="AS61" s="1" t="n"/>
      <c r="AT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  <c r="AA62" s="1" t="n"/>
      <c r="AB62" s="1" t="n"/>
      <c r="AC62" s="1" t="n"/>
      <c r="AD62" s="1" t="n"/>
      <c r="AE62" s="1" t="n"/>
      <c r="AF62" s="1" t="n"/>
      <c r="AG62" s="1" t="n"/>
      <c r="AH62" s="1" t="n"/>
      <c r="AI62" s="1" t="n"/>
      <c r="AJ62" s="1" t="n"/>
      <c r="AK62" s="1" t="n"/>
      <c r="AL62" s="1" t="n"/>
      <c r="AM62" s="1" t="n"/>
      <c r="AN62" s="1" t="n"/>
      <c r="AO62" s="1" t="n"/>
      <c r="AP62" s="1" t="n"/>
      <c r="AQ62" s="1" t="n"/>
      <c r="AR62" s="1" t="n"/>
      <c r="AS62" s="1" t="n"/>
      <c r="AT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  <c r="AA63" s="1" t="n"/>
      <c r="AB63" s="1" t="n"/>
      <c r="AC63" s="1" t="n"/>
      <c r="AD63" s="1" t="n"/>
      <c r="AE63" s="1" t="n"/>
      <c r="AF63" s="1" t="n"/>
      <c r="AG63" s="1" t="n"/>
      <c r="AH63" s="1" t="n"/>
      <c r="AI63" s="1" t="n"/>
      <c r="AJ63" s="1" t="n"/>
      <c r="AK63" s="1" t="n"/>
      <c r="AL63" s="1" t="n"/>
      <c r="AM63" s="1" t="n"/>
      <c r="AN63" s="1" t="n"/>
      <c r="AO63" s="1" t="n"/>
      <c r="AP63" s="1" t="n"/>
      <c r="AQ63" s="1" t="n"/>
      <c r="AR63" s="1" t="n"/>
      <c r="AS63" s="1" t="n"/>
      <c r="AT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  <c r="AA64" s="1" t="n"/>
      <c r="AB64" s="1" t="n"/>
      <c r="AC64" s="1" t="n"/>
      <c r="AD64" s="1" t="n"/>
      <c r="AE64" s="1" t="n"/>
      <c r="AF64" s="1" t="n"/>
      <c r="AG64" s="1" t="n"/>
      <c r="AH64" s="1" t="n"/>
      <c r="AI64" s="1" t="n"/>
      <c r="AJ64" s="1" t="n"/>
      <c r="AK64" s="1" t="n"/>
      <c r="AL64" s="1" t="n"/>
      <c r="AM64" s="1" t="n"/>
      <c r="AN64" s="1" t="n"/>
      <c r="AO64" s="1" t="n"/>
      <c r="AP64" s="1" t="n"/>
      <c r="AQ64" s="1" t="n"/>
      <c r="AR64" s="1" t="n"/>
      <c r="AS64" s="1" t="n"/>
      <c r="AT64" s="1" t="n"/>
    </row>
  </sheetData>
  <mergeCells count="23">
    <mergeCell ref="Y36:AE36"/>
    <mergeCell ref="AF6:AH6"/>
    <mergeCell ref="AK36:AM37"/>
    <mergeCell ref="K3:P4"/>
    <mergeCell ref="K2:P2"/>
    <mergeCell ref="Q3:AB4"/>
    <mergeCell ref="K6:Q6"/>
    <mergeCell ref="AC3:AH4"/>
    <mergeCell ref="F2:J2"/>
    <mergeCell ref="Q2:AB2"/>
    <mergeCell ref="AC2:AH2"/>
    <mergeCell ref="D36:J36"/>
    <mergeCell ref="K36:Q36"/>
    <mergeCell ref="AL21:AM21"/>
    <mergeCell ref="D6:J6"/>
    <mergeCell ref="AF36:AH36"/>
    <mergeCell ref="R6:X6"/>
    <mergeCell ref="R36:X36"/>
    <mergeCell ref="F3:J4"/>
    <mergeCell ref="AL20:AM20"/>
    <mergeCell ref="AK6:AM7"/>
    <mergeCell ref="AL19:AM19"/>
    <mergeCell ref="Y6:AE6"/>
  </mergeCells>
  <conditionalFormatting sqref="D6:AH8">
    <cfRule type="expression" priority="1" dxfId="0">
      <formula>COLUMN(D6)-3&gt;$AS$1</formula>
    </cfRule>
  </conditionalFormatting>
  <conditionalFormatting sqref="D9:AH18">
    <cfRule type="expression" priority="2" dxfId="1">
      <formula>OR(COLUMN(D9)-3&gt;$AS$1,$C9="")</formula>
    </cfRule>
  </conditionalFormatting>
  <conditionalFormatting sqref="D9:J18">
    <cfRule type="expression" priority="3" dxfId="2">
      <formula>AND(D9&lt;&gt;"",D9&lt;&gt;FALSE)</formula>
    </cfRule>
  </conditionalFormatting>
  <conditionalFormatting sqref="K9:Q18">
    <cfRule type="expression" priority="4" dxfId="3">
      <formula>AND(K9&lt;&gt;"",K9&lt;&gt;FALSE)</formula>
    </cfRule>
  </conditionalFormatting>
  <conditionalFormatting sqref="R9:X18">
    <cfRule type="expression" priority="5" dxfId="4">
      <formula>AND(R9&lt;&gt;"",R9&lt;&gt;FALSE)</formula>
    </cfRule>
  </conditionalFormatting>
  <conditionalFormatting sqref="Y9:AE18">
    <cfRule type="expression" priority="6" dxfId="5">
      <formula>AND(Y9&lt;&gt;"",Y9&lt;&gt;FALSE)</formula>
    </cfRule>
  </conditionalFormatting>
  <conditionalFormatting sqref="AF9:AH18">
    <cfRule type="expression" priority="7" dxfId="6">
      <formula>AND(AF9&lt;&gt;"",AF9&lt;&gt;FALSE)</formula>
    </cfRule>
  </conditionalFormatting>
  <conditionalFormatting sqref="D8:AH8">
    <cfRule type="expression" priority="8" dxfId="10">
      <formula>AND(COLUMN(D8)-3&lt;=$AS$1,$AR$1+COLUMN(D8)-4=TODAY())</formula>
    </cfRule>
  </conditionalFormatting>
  <conditionalFormatting sqref="D19:AH19">
    <cfRule type="expression" priority="9" dxfId="7">
      <formula>AND(ISNUMBER(D19),D19&gt;=0.7)</formula>
    </cfRule>
    <cfRule type="expression" priority="10" dxfId="8">
      <formula>AND(ISNUMBER(D19),D19&gt;=0.4,D19&lt;0.7)</formula>
    </cfRule>
    <cfRule type="expression" priority="11" dxfId="9">
      <formula>AND(ISNUMBER(D19),D19&lt;0.4)</formula>
    </cfRule>
  </conditionalFormatting>
  <conditionalFormatting sqref="D36:AH38">
    <cfRule type="expression" priority="12" dxfId="0">
      <formula>COLUMN(D36)-3&gt;$AS$1</formula>
    </cfRule>
  </conditionalFormatting>
  <conditionalFormatting sqref="D39:AH40">
    <cfRule type="expression" priority="13" dxfId="0">
      <formula>COLUMN(D39)-3&gt;$AS$1</formula>
    </cfRule>
  </conditionalFormatting>
  <conditionalFormatting sqref="D41:AH41">
    <cfRule type="expression" priority="14" dxfId="7">
      <formula>AND(ISNUMBER(D41),D41&gt;=0.7)</formula>
    </cfRule>
    <cfRule type="expression" priority="15" dxfId="8">
      <formula>AND(ISNUMBER(D41),D41&gt;=0.4,D41&lt;0.7)</formula>
    </cfRule>
    <cfRule type="expression" priority="16" dxfId="9">
      <formula>AND(ISNUMBER(D41),D41&lt;0.4)</formula>
    </cfRule>
  </conditionalFormatting>
  <conditionalFormatting sqref="AL9:AM18">
    <cfRule type="expression" priority="17" dxfId="7">
      <formula>AND(ISNUMBER($AM9),$AM9&gt;=0.7)</formula>
    </cfRule>
    <cfRule type="expression" priority="18" dxfId="8">
      <formula>AND(ISNUMBER($AM9),$AM9&gt;=0.4,$AM9&lt;0.7)</formula>
    </cfRule>
    <cfRule type="expression" priority="19" dxfId="9">
      <formula>AND(ISNUMBER($AM9),$AM9&lt;0.4)</formula>
    </cfRule>
  </conditionalFormatting>
  <conditionalFormatting sqref="AL51:AM55">
    <cfRule type="expression" priority="20" dxfId="7">
      <formula>AND(ISNUMBER($AM51),$AM51&gt;=0.7)</formula>
    </cfRule>
    <cfRule type="expression" priority="21" dxfId="8">
      <formula>AND(ISNUMBER($AM51),$AM51&gt;=0.4,$AM51&lt;0.7)</formula>
    </cfRule>
    <cfRule type="expression" priority="22" dxfId="9">
      <formula>AND(ISNUMBER($AM51),$AM51&lt;0.4)</formula>
    </cfRule>
  </conditionalFormatting>
  <dataValidations count="1">
    <dataValidation sqref="D39:AH40" showDropDown="0" showInputMessage="0" showErrorMessage="1" allowBlank="1" error="Une note de 1 à 10." type="whole" operator="between">
      <formula1>1</formula1>
      <formula2>10</formula2>
    </dataValidation>
  </dataValidations>
  <hyperlinks>
    <hyperlink ref="B3" location="'Juillet'!A1" display="◄"/>
    <hyperlink ref="D3" location="'Septembre'!A1" display="►"/>
  </hyperlink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tabColor rgb="00E0569B"/>
    <outlinePr summaryBelow="1" summaryRight="1"/>
    <pageSetUpPr fitToPage="1"/>
  </sheetPr>
  <dimension ref="A1:AT64"/>
  <sheetViews>
    <sheetView showGridLines="0" tabSelected="0" zoomScale="90" workbookViewId="0">
      <pane xSplit="3" topLeftCell="D1" activePane="topRight" state="frozen"/>
      <selection pane="topRight" activeCell="A1" sqref="A1"/>
    </sheetView>
  </sheetViews>
  <sheetFormatPr baseColWidth="8" defaultRowHeight="15"/>
  <cols>
    <col width="2" customWidth="1" min="1" max="1"/>
    <col width="3" customWidth="1" min="2" max="2"/>
    <col width="26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4.5" customWidth="1" min="34" max="34"/>
    <col width="2" customWidth="1" min="35" max="35"/>
    <col width="2" customWidth="1" min="36" max="36"/>
    <col width="26" customWidth="1" min="37" max="37"/>
    <col width="18" customWidth="1" min="38" max="38"/>
    <col width="10" customWidth="1" min="39" max="39"/>
    <col width="2" customWidth="1" min="40" max="40"/>
    <col width="6" customWidth="1" min="44" max="44"/>
    <col width="6" customWidth="1" min="45" max="45"/>
    <col width="6" customWidth="1" min="46" max="46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33">
        <f>DATE('Démarrer'!$C$6,9,1)</f>
        <v/>
      </c>
      <c r="AS1" s="34">
        <f>DAY(EOMONTH(AR1,0))</f>
        <v/>
      </c>
      <c r="AT1" s="34">
        <f>MAX(0,MIN(AS1,TODAY()-AR1+1))</f>
        <v/>
      </c>
    </row>
    <row r="2" ht="22" customHeight="1">
      <c r="A2" s="1" t="n"/>
      <c r="B2" s="1" t="n"/>
      <c r="C2" s="15">
        <f>'Démarrer'!$C$6</f>
        <v/>
      </c>
      <c r="D2" s="1" t="n"/>
      <c r="E2" s="1" t="n"/>
      <c r="F2" s="35" t="inlineStr">
        <is>
          <t>Habitudes</t>
        </is>
      </c>
      <c r="K2" s="35" t="inlineStr">
        <is>
          <t>Cases cochées</t>
        </is>
      </c>
      <c r="Q2" s="35" t="inlineStr">
        <is>
          <t>Progression</t>
        </is>
      </c>
      <c r="AC2" s="35" t="inlineStr">
        <is>
          <t>Progression en %</t>
        </is>
      </c>
      <c r="AI2" s="1" t="n"/>
      <c r="AJ2" s="1" t="n"/>
      <c r="AK2" s="1" t="n"/>
      <c r="AL2" s="1" t="n"/>
      <c r="AM2" s="1" t="n"/>
      <c r="AN2" s="1" t="n"/>
      <c r="AO2" s="1" t="n"/>
      <c r="AP2" s="1" t="n"/>
      <c r="AQ2" s="1" t="n"/>
      <c r="AR2" s="34">
        <f>COUNTA('Démarrer'!$C$9:$C$18)</f>
        <v/>
      </c>
      <c r="AS2" s="1" t="n"/>
      <c r="AT2" s="1" t="n"/>
    </row>
    <row r="3" ht="34" customHeight="1">
      <c r="A3" s="1" t="n"/>
      <c r="B3" s="36" t="inlineStr">
        <is>
          <t>◄</t>
        </is>
      </c>
      <c r="C3" s="37" t="inlineStr">
        <is>
          <t>Septembre</t>
        </is>
      </c>
      <c r="D3" s="36" t="inlineStr">
        <is>
          <t>►</t>
        </is>
      </c>
      <c r="E3" s="1" t="n"/>
      <c r="F3" s="38">
        <f>$AR$2</f>
        <v/>
      </c>
      <c r="K3" s="38">
        <f>SUM(AS9:AS18)</f>
        <v/>
      </c>
      <c r="Q3" s="39">
        <f>REPT("█",ROUND(MAX(0,MIN(1,AC3))*28,0))&amp;REPT("░",28-ROUND(MAX(0,MIN(1,AC3))*28,0))</f>
        <v/>
      </c>
      <c r="AC3" s="40">
        <f>IF(OR($AT$1=0,$AR$2=0),0,MIN(1,K3/($AR$2*$AT$1)))</f>
        <v/>
      </c>
      <c r="AI3" s="1" t="n"/>
      <c r="AJ3" s="1" t="n"/>
      <c r="AK3" s="1" t="n"/>
      <c r="AL3" s="1" t="n"/>
      <c r="AM3" s="1" t="n"/>
      <c r="AN3" s="1" t="n"/>
      <c r="AO3" s="1" t="n"/>
      <c r="AP3" s="1" t="n"/>
      <c r="AQ3" s="1" t="n"/>
      <c r="AR3" s="1" t="n"/>
      <c r="AS3" s="34">
        <f>IF(COUNT(D39:AH39)=0,"",AVERAGE(D39:AH39))</f>
        <v/>
      </c>
      <c r="AT3" s="34">
        <f>IF(COUNT(D40:AH40)=0,"",AVERAGE(D40:AH40))</f>
        <v/>
      </c>
    </row>
    <row r="4" ht="22" customHeight="1">
      <c r="A4" s="1" t="n"/>
      <c r="B4" s="1" t="n"/>
      <c r="C4" s="117" t="inlineStr">
        <is>
          <t>- Suivi d'habitudes -</t>
        </is>
      </c>
      <c r="D4" s="1" t="n"/>
      <c r="E4" s="1" t="n"/>
      <c r="AI4" s="1" t="n"/>
      <c r="AJ4" s="1" t="n"/>
      <c r="AK4" s="1" t="n"/>
      <c r="AL4" s="1" t="n"/>
      <c r="AM4" s="1" t="n"/>
      <c r="AN4" s="1" t="n"/>
      <c r="AO4" s="1" t="n"/>
      <c r="AP4" s="1" t="n"/>
      <c r="AQ4" s="1" t="n"/>
      <c r="AR4" s="1" t="n"/>
      <c r="AS4" s="1" t="n"/>
      <c r="AT4" s="1" t="n"/>
    </row>
    <row r="5" ht="10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" t="n"/>
      <c r="AB5" s="1" t="n"/>
      <c r="AC5" s="1" t="n"/>
      <c r="AD5" s="1" t="n"/>
      <c r="AE5" s="1" t="n"/>
      <c r="AF5" s="1" t="n"/>
      <c r="AG5" s="1" t="n"/>
      <c r="AH5" s="1" t="n"/>
      <c r="AI5" s="1" t="n"/>
      <c r="AJ5" s="1" t="n"/>
      <c r="AK5" s="1" t="n"/>
      <c r="AL5" s="1" t="n"/>
      <c r="AM5" s="1" t="n"/>
      <c r="AN5" s="1" t="n"/>
      <c r="AO5" s="1" t="n"/>
      <c r="AP5" s="1" t="n"/>
      <c r="AQ5" s="1" t="n"/>
      <c r="AR5" s="1" t="n"/>
      <c r="AS5" s="1" t="n"/>
      <c r="AT5" s="1" t="n"/>
    </row>
    <row r="6" ht="18" customHeight="1">
      <c r="A6" s="1" t="n"/>
      <c r="B6" s="1" t="n"/>
      <c r="C6" s="42" t="inlineStr">
        <is>
          <t>Mes habitudes</t>
        </is>
      </c>
      <c r="D6" s="43" t="inlineStr">
        <is>
          <t>Semaine 1</t>
        </is>
      </c>
      <c r="E6" s="44" t="n"/>
      <c r="F6" s="44" t="n"/>
      <c r="G6" s="44" t="n"/>
      <c r="H6" s="44" t="n"/>
      <c r="I6" s="44" t="n"/>
      <c r="J6" s="44" t="n"/>
      <c r="K6" s="45" t="inlineStr">
        <is>
          <t>Semaine 2</t>
        </is>
      </c>
      <c r="L6" s="46" t="n"/>
      <c r="M6" s="46" t="n"/>
      <c r="N6" s="46" t="n"/>
      <c r="O6" s="46" t="n"/>
      <c r="P6" s="46" t="n"/>
      <c r="Q6" s="46" t="n"/>
      <c r="R6" s="47" t="inlineStr">
        <is>
          <t>Semaine 3</t>
        </is>
      </c>
      <c r="S6" s="48" t="n"/>
      <c r="T6" s="48" t="n"/>
      <c r="U6" s="48" t="n"/>
      <c r="V6" s="48" t="n"/>
      <c r="W6" s="48" t="n"/>
      <c r="X6" s="48" t="n"/>
      <c r="Y6" s="49" t="inlineStr">
        <is>
          <t>Semaine 4</t>
        </is>
      </c>
      <c r="Z6" s="50" t="n"/>
      <c r="AA6" s="50" t="n"/>
      <c r="AB6" s="50" t="n"/>
      <c r="AC6" s="50" t="n"/>
      <c r="AD6" s="50" t="n"/>
      <c r="AE6" s="50" t="n"/>
      <c r="AF6" s="51" t="inlineStr">
        <is>
          <t>Semaine 5</t>
        </is>
      </c>
      <c r="AG6" s="52" t="n"/>
      <c r="AH6" s="52" t="n"/>
      <c r="AI6" s="1" t="n"/>
      <c r="AJ6" s="1" t="n"/>
      <c r="AK6" s="53" t="inlineStr">
        <is>
          <t>Analyse</t>
        </is>
      </c>
      <c r="AN6" s="1" t="n"/>
      <c r="AO6" s="1" t="n"/>
      <c r="AP6" s="1" t="n"/>
      <c r="AQ6" s="1" t="n"/>
      <c r="AR6" s="1" t="n"/>
      <c r="AS6" s="1" t="n"/>
      <c r="AT6" s="1" t="n"/>
    </row>
    <row r="7" ht="12" customHeight="1">
      <c r="A7" s="1" t="n"/>
      <c r="B7" s="1" t="n"/>
      <c r="C7" s="1" t="n"/>
      <c r="D7" s="54">
        <f>IF(1&gt;$AS$1,"",MID("DiLuMaMeJeVeSa",2*WEEKDAY($AR$1+0)-1,2))</f>
        <v/>
      </c>
      <c r="E7" s="54">
        <f>IF(2&gt;$AS$1,"",MID("DiLuMaMeJeVeSa",2*WEEKDAY($AR$1+1)-1,2))</f>
        <v/>
      </c>
      <c r="F7" s="54">
        <f>IF(3&gt;$AS$1,"",MID("DiLuMaMeJeVeSa",2*WEEKDAY($AR$1+2)-1,2))</f>
        <v/>
      </c>
      <c r="G7" s="54">
        <f>IF(4&gt;$AS$1,"",MID("DiLuMaMeJeVeSa",2*WEEKDAY($AR$1+3)-1,2))</f>
        <v/>
      </c>
      <c r="H7" s="54">
        <f>IF(5&gt;$AS$1,"",MID("DiLuMaMeJeVeSa",2*WEEKDAY($AR$1+4)-1,2))</f>
        <v/>
      </c>
      <c r="I7" s="54">
        <f>IF(6&gt;$AS$1,"",MID("DiLuMaMeJeVeSa",2*WEEKDAY($AR$1+5)-1,2))</f>
        <v/>
      </c>
      <c r="J7" s="54">
        <f>IF(7&gt;$AS$1,"",MID("DiLuMaMeJeVeSa",2*WEEKDAY($AR$1+6)-1,2))</f>
        <v/>
      </c>
      <c r="K7" s="55">
        <f>IF(8&gt;$AS$1,"",MID("DiLuMaMeJeVeSa",2*WEEKDAY($AR$1+7)-1,2))</f>
        <v/>
      </c>
      <c r="L7" s="55">
        <f>IF(9&gt;$AS$1,"",MID("DiLuMaMeJeVeSa",2*WEEKDAY($AR$1+8)-1,2))</f>
        <v/>
      </c>
      <c r="M7" s="55">
        <f>IF(10&gt;$AS$1,"",MID("DiLuMaMeJeVeSa",2*WEEKDAY($AR$1+9)-1,2))</f>
        <v/>
      </c>
      <c r="N7" s="55">
        <f>IF(11&gt;$AS$1,"",MID("DiLuMaMeJeVeSa",2*WEEKDAY($AR$1+10)-1,2))</f>
        <v/>
      </c>
      <c r="O7" s="55">
        <f>IF(12&gt;$AS$1,"",MID("DiLuMaMeJeVeSa",2*WEEKDAY($AR$1+11)-1,2))</f>
        <v/>
      </c>
      <c r="P7" s="55">
        <f>IF(13&gt;$AS$1,"",MID("DiLuMaMeJeVeSa",2*WEEKDAY($AR$1+12)-1,2))</f>
        <v/>
      </c>
      <c r="Q7" s="55">
        <f>IF(14&gt;$AS$1,"",MID("DiLuMaMeJeVeSa",2*WEEKDAY($AR$1+13)-1,2))</f>
        <v/>
      </c>
      <c r="R7" s="56">
        <f>IF(15&gt;$AS$1,"",MID("DiLuMaMeJeVeSa",2*WEEKDAY($AR$1+14)-1,2))</f>
        <v/>
      </c>
      <c r="S7" s="56">
        <f>IF(16&gt;$AS$1,"",MID("DiLuMaMeJeVeSa",2*WEEKDAY($AR$1+15)-1,2))</f>
        <v/>
      </c>
      <c r="T7" s="56">
        <f>IF(17&gt;$AS$1,"",MID("DiLuMaMeJeVeSa",2*WEEKDAY($AR$1+16)-1,2))</f>
        <v/>
      </c>
      <c r="U7" s="56">
        <f>IF(18&gt;$AS$1,"",MID("DiLuMaMeJeVeSa",2*WEEKDAY($AR$1+17)-1,2))</f>
        <v/>
      </c>
      <c r="V7" s="56">
        <f>IF(19&gt;$AS$1,"",MID("DiLuMaMeJeVeSa",2*WEEKDAY($AR$1+18)-1,2))</f>
        <v/>
      </c>
      <c r="W7" s="56">
        <f>IF(20&gt;$AS$1,"",MID("DiLuMaMeJeVeSa",2*WEEKDAY($AR$1+19)-1,2))</f>
        <v/>
      </c>
      <c r="X7" s="56">
        <f>IF(21&gt;$AS$1,"",MID("DiLuMaMeJeVeSa",2*WEEKDAY($AR$1+20)-1,2))</f>
        <v/>
      </c>
      <c r="Y7" s="57">
        <f>IF(22&gt;$AS$1,"",MID("DiLuMaMeJeVeSa",2*WEEKDAY($AR$1+21)-1,2))</f>
        <v/>
      </c>
      <c r="Z7" s="57">
        <f>IF(23&gt;$AS$1,"",MID("DiLuMaMeJeVeSa",2*WEEKDAY($AR$1+22)-1,2))</f>
        <v/>
      </c>
      <c r="AA7" s="57">
        <f>IF(24&gt;$AS$1,"",MID("DiLuMaMeJeVeSa",2*WEEKDAY($AR$1+23)-1,2))</f>
        <v/>
      </c>
      <c r="AB7" s="57">
        <f>IF(25&gt;$AS$1,"",MID("DiLuMaMeJeVeSa",2*WEEKDAY($AR$1+24)-1,2))</f>
        <v/>
      </c>
      <c r="AC7" s="57">
        <f>IF(26&gt;$AS$1,"",MID("DiLuMaMeJeVeSa",2*WEEKDAY($AR$1+25)-1,2))</f>
        <v/>
      </c>
      <c r="AD7" s="57">
        <f>IF(27&gt;$AS$1,"",MID("DiLuMaMeJeVeSa",2*WEEKDAY($AR$1+26)-1,2))</f>
        <v/>
      </c>
      <c r="AE7" s="57">
        <f>IF(28&gt;$AS$1,"",MID("DiLuMaMeJeVeSa",2*WEEKDAY($AR$1+27)-1,2))</f>
        <v/>
      </c>
      <c r="AF7" s="58">
        <f>IF(29&gt;$AS$1,"",MID("DiLuMaMeJeVeSa",2*WEEKDAY($AR$1+28)-1,2))</f>
        <v/>
      </c>
      <c r="AG7" s="58">
        <f>IF(30&gt;$AS$1,"",MID("DiLuMaMeJeVeSa",2*WEEKDAY($AR$1+29)-1,2))</f>
        <v/>
      </c>
      <c r="AH7" s="58">
        <f>IF(31&gt;$AS$1,"",MID("DiLuMaMeJeVeSa",2*WEEKDAY($AR$1+30)-1,2))</f>
        <v/>
      </c>
      <c r="AI7" s="1" t="n"/>
      <c r="AJ7" s="1" t="n"/>
      <c r="AN7" s="1" t="n"/>
      <c r="AO7" s="1" t="n"/>
      <c r="AP7" s="1" t="n"/>
      <c r="AQ7" s="1" t="n"/>
      <c r="AR7" s="1" t="n"/>
      <c r="AS7" s="1" t="n"/>
      <c r="AT7" s="1" t="n"/>
    </row>
    <row r="8" ht="14" customHeight="1">
      <c r="A8" s="1" t="n"/>
      <c r="B8" s="1" t="n"/>
      <c r="C8" s="1" t="n"/>
      <c r="D8" s="59">
        <f>IF(1&gt;$AS$1,"",1)</f>
        <v/>
      </c>
      <c r="E8" s="59">
        <f>IF(2&gt;$AS$1,"",2)</f>
        <v/>
      </c>
      <c r="F8" s="59">
        <f>IF(3&gt;$AS$1,"",3)</f>
        <v/>
      </c>
      <c r="G8" s="59">
        <f>IF(4&gt;$AS$1,"",4)</f>
        <v/>
      </c>
      <c r="H8" s="59">
        <f>IF(5&gt;$AS$1,"",5)</f>
        <v/>
      </c>
      <c r="I8" s="59">
        <f>IF(6&gt;$AS$1,"",6)</f>
        <v/>
      </c>
      <c r="J8" s="59">
        <f>IF(7&gt;$AS$1,"",7)</f>
        <v/>
      </c>
      <c r="K8" s="60">
        <f>IF(8&gt;$AS$1,"",8)</f>
        <v/>
      </c>
      <c r="L8" s="60">
        <f>IF(9&gt;$AS$1,"",9)</f>
        <v/>
      </c>
      <c r="M8" s="60">
        <f>IF(10&gt;$AS$1,"",10)</f>
        <v/>
      </c>
      <c r="N8" s="60">
        <f>IF(11&gt;$AS$1,"",11)</f>
        <v/>
      </c>
      <c r="O8" s="60">
        <f>IF(12&gt;$AS$1,"",12)</f>
        <v/>
      </c>
      <c r="P8" s="60">
        <f>IF(13&gt;$AS$1,"",13)</f>
        <v/>
      </c>
      <c r="Q8" s="60">
        <f>IF(14&gt;$AS$1,"",14)</f>
        <v/>
      </c>
      <c r="R8" s="61">
        <f>IF(15&gt;$AS$1,"",15)</f>
        <v/>
      </c>
      <c r="S8" s="61">
        <f>IF(16&gt;$AS$1,"",16)</f>
        <v/>
      </c>
      <c r="T8" s="61">
        <f>IF(17&gt;$AS$1,"",17)</f>
        <v/>
      </c>
      <c r="U8" s="61">
        <f>IF(18&gt;$AS$1,"",18)</f>
        <v/>
      </c>
      <c r="V8" s="61">
        <f>IF(19&gt;$AS$1,"",19)</f>
        <v/>
      </c>
      <c r="W8" s="61">
        <f>IF(20&gt;$AS$1,"",20)</f>
        <v/>
      </c>
      <c r="X8" s="61">
        <f>IF(21&gt;$AS$1,"",21)</f>
        <v/>
      </c>
      <c r="Y8" s="62">
        <f>IF(22&gt;$AS$1,"",22)</f>
        <v/>
      </c>
      <c r="Z8" s="62">
        <f>IF(23&gt;$AS$1,"",23)</f>
        <v/>
      </c>
      <c r="AA8" s="62">
        <f>IF(24&gt;$AS$1,"",24)</f>
        <v/>
      </c>
      <c r="AB8" s="62">
        <f>IF(25&gt;$AS$1,"",25)</f>
        <v/>
      </c>
      <c r="AC8" s="62">
        <f>IF(26&gt;$AS$1,"",26)</f>
        <v/>
      </c>
      <c r="AD8" s="62">
        <f>IF(27&gt;$AS$1,"",27)</f>
        <v/>
      </c>
      <c r="AE8" s="62">
        <f>IF(28&gt;$AS$1,"",28)</f>
        <v/>
      </c>
      <c r="AF8" s="63">
        <f>IF(29&gt;$AS$1,"",29)</f>
        <v/>
      </c>
      <c r="AG8" s="63">
        <f>IF(30&gt;$AS$1,"",30)</f>
        <v/>
      </c>
      <c r="AH8" s="63">
        <f>IF(31&gt;$AS$1,"",31)</f>
        <v/>
      </c>
      <c r="AI8" s="1" t="n"/>
      <c r="AJ8" s="1" t="n"/>
      <c r="AK8" s="64" t="inlineStr">
        <is>
          <t>Habitude</t>
        </is>
      </c>
      <c r="AL8" s="65" t="inlineStr">
        <is>
          <t>Régularité</t>
        </is>
      </c>
      <c r="AM8" s="65" t="inlineStr">
        <is>
          <t>%</t>
        </is>
      </c>
      <c r="AN8" s="1" t="n"/>
      <c r="AO8" s="1" t="n"/>
      <c r="AP8" s="1" t="n"/>
      <c r="AQ8" s="1" t="n"/>
      <c r="AR8" s="1" t="n"/>
      <c r="AS8" s="1" t="n"/>
      <c r="AT8" s="1" t="n"/>
    </row>
    <row r="9" ht="22" customHeight="1">
      <c r="A9" s="1" t="n"/>
      <c r="B9" s="1" t="n"/>
      <c r="C9" s="66">
        <f>IF('Démarrer'!C9="","",'Démarrer'!C9)</f>
        <v/>
      </c>
      <c r="D9" s="67" t="n"/>
      <c r="E9" s="67" t="n"/>
      <c r="F9" s="67" t="n"/>
      <c r="G9" s="67" t="n"/>
      <c r="H9" s="67" t="n"/>
      <c r="I9" s="67" t="n"/>
      <c r="J9" s="67" t="n"/>
      <c r="K9" s="67" t="n"/>
      <c r="L9" s="67" t="n"/>
      <c r="M9" s="67" t="n"/>
      <c r="N9" s="67" t="n"/>
      <c r="O9" s="67" t="n"/>
      <c r="P9" s="67" t="n"/>
      <c r="Q9" s="67" t="n"/>
      <c r="R9" s="67" t="n"/>
      <c r="S9" s="67" t="n"/>
      <c r="T9" s="67" t="n"/>
      <c r="U9" s="67" t="n"/>
      <c r="V9" s="67" t="n"/>
      <c r="W9" s="67" t="n"/>
      <c r="X9" s="67" t="n"/>
      <c r="Y9" s="67" t="n"/>
      <c r="Z9" s="67" t="n"/>
      <c r="AA9" s="67" t="n"/>
      <c r="AB9" s="67" t="n"/>
      <c r="AC9" s="67" t="n"/>
      <c r="AD9" s="67" t="n"/>
      <c r="AE9" s="67" t="n"/>
      <c r="AF9" s="67" t="n"/>
      <c r="AG9" s="67" t="n"/>
      <c r="AH9" s="67" t="n"/>
      <c r="AI9" s="1" t="n"/>
      <c r="AJ9" s="1" t="n"/>
      <c r="AK9" s="68">
        <f>C9</f>
        <v/>
      </c>
      <c r="AL9" s="69">
        <f>IF(C9="","",REPT("█",ROUND(MAX(0,MIN(1,AM9))*15,0)))</f>
        <v/>
      </c>
      <c r="AM9" s="70">
        <f>IF(C9="","",IF($AT$1=0,0,MIN(1,AS9/$AT$1)))</f>
        <v/>
      </c>
      <c r="AN9" s="1" t="n"/>
      <c r="AO9" s="1" t="n"/>
      <c r="AP9" s="1" t="n"/>
      <c r="AQ9" s="1" t="n"/>
      <c r="AR9" s="1" t="n"/>
      <c r="AS9" s="34">
        <f>IF(C9="","",(COUNTA(D9:AH9)-COUNTIF(D9:AH9,FALSE)))</f>
        <v/>
      </c>
      <c r="AT9" s="1" t="n"/>
    </row>
    <row r="10" ht="22" customHeight="1">
      <c r="A10" s="1" t="n"/>
      <c r="B10" s="1" t="n"/>
      <c r="C10" s="66">
        <f>IF('Démarrer'!C10="","",'Démarrer'!C10)</f>
        <v/>
      </c>
      <c r="D10" s="67" t="n"/>
      <c r="E10" s="67" t="n"/>
      <c r="F10" s="67" t="n"/>
      <c r="G10" s="67" t="n"/>
      <c r="H10" s="67" t="n"/>
      <c r="I10" s="67" t="n"/>
      <c r="J10" s="67" t="n"/>
      <c r="K10" s="67" t="n"/>
      <c r="L10" s="67" t="n"/>
      <c r="M10" s="67" t="n"/>
      <c r="N10" s="67" t="n"/>
      <c r="O10" s="67" t="n"/>
      <c r="P10" s="67" t="n"/>
      <c r="Q10" s="67" t="n"/>
      <c r="R10" s="67" t="n"/>
      <c r="S10" s="67" t="n"/>
      <c r="T10" s="67" t="n"/>
      <c r="U10" s="67" t="n"/>
      <c r="V10" s="67" t="n"/>
      <c r="W10" s="67" t="n"/>
      <c r="X10" s="67" t="n"/>
      <c r="Y10" s="67" t="n"/>
      <c r="Z10" s="67" t="n"/>
      <c r="AA10" s="67" t="n"/>
      <c r="AB10" s="67" t="n"/>
      <c r="AC10" s="67" t="n"/>
      <c r="AD10" s="67" t="n"/>
      <c r="AE10" s="67" t="n"/>
      <c r="AF10" s="67" t="n"/>
      <c r="AG10" s="67" t="n"/>
      <c r="AH10" s="67" t="n"/>
      <c r="AI10" s="1" t="n"/>
      <c r="AJ10" s="1" t="n"/>
      <c r="AK10" s="68">
        <f>C10</f>
        <v/>
      </c>
      <c r="AL10" s="69">
        <f>IF(C10="","",REPT("█",ROUND(MAX(0,MIN(1,AM10))*15,0)))</f>
        <v/>
      </c>
      <c r="AM10" s="70">
        <f>IF(C10="","",IF($AT$1=0,0,MIN(1,AS10/$AT$1)))</f>
        <v/>
      </c>
      <c r="AN10" s="1" t="n"/>
      <c r="AO10" s="1" t="n"/>
      <c r="AP10" s="1" t="n"/>
      <c r="AQ10" s="1" t="n"/>
      <c r="AR10" s="1" t="n"/>
      <c r="AS10" s="34">
        <f>IF(C10="","",(COUNTA(D10:AH10)-COUNTIF(D10:AH10,FALSE)))</f>
        <v/>
      </c>
      <c r="AT10" s="1" t="n"/>
    </row>
    <row r="11" ht="22" customHeight="1">
      <c r="A11" s="1" t="n"/>
      <c r="B11" s="1" t="n"/>
      <c r="C11" s="66">
        <f>IF('Démarrer'!C11="","",'Démarrer'!C11)</f>
        <v/>
      </c>
      <c r="D11" s="67" t="n"/>
      <c r="E11" s="67" t="n"/>
      <c r="F11" s="67" t="n"/>
      <c r="G11" s="67" t="n"/>
      <c r="H11" s="67" t="n"/>
      <c r="I11" s="67" t="n"/>
      <c r="J11" s="67" t="n"/>
      <c r="K11" s="67" t="n"/>
      <c r="L11" s="67" t="n"/>
      <c r="M11" s="67" t="n"/>
      <c r="N11" s="67" t="n"/>
      <c r="O11" s="67" t="n"/>
      <c r="P11" s="67" t="n"/>
      <c r="Q11" s="67" t="n"/>
      <c r="R11" s="67" t="n"/>
      <c r="S11" s="67" t="n"/>
      <c r="T11" s="67" t="n"/>
      <c r="U11" s="67" t="n"/>
      <c r="V11" s="67" t="n"/>
      <c r="W11" s="67" t="n"/>
      <c r="X11" s="67" t="n"/>
      <c r="Y11" s="67" t="n"/>
      <c r="Z11" s="67" t="n"/>
      <c r="AA11" s="67" t="n"/>
      <c r="AB11" s="67" t="n"/>
      <c r="AC11" s="67" t="n"/>
      <c r="AD11" s="67" t="n"/>
      <c r="AE11" s="67" t="n"/>
      <c r="AF11" s="67" t="n"/>
      <c r="AG11" s="67" t="n"/>
      <c r="AH11" s="67" t="n"/>
      <c r="AI11" s="1" t="n"/>
      <c r="AJ11" s="1" t="n"/>
      <c r="AK11" s="68">
        <f>C11</f>
        <v/>
      </c>
      <c r="AL11" s="69">
        <f>IF(C11="","",REPT("█",ROUND(MAX(0,MIN(1,AM11))*15,0)))</f>
        <v/>
      </c>
      <c r="AM11" s="70">
        <f>IF(C11="","",IF($AT$1=0,0,MIN(1,AS11/$AT$1)))</f>
        <v/>
      </c>
      <c r="AN11" s="1" t="n"/>
      <c r="AO11" s="1" t="n"/>
      <c r="AP11" s="1" t="n"/>
      <c r="AQ11" s="1" t="n"/>
      <c r="AR11" s="1" t="n"/>
      <c r="AS11" s="34">
        <f>IF(C11="","",(COUNTA(D11:AH11)-COUNTIF(D11:AH11,FALSE)))</f>
        <v/>
      </c>
      <c r="AT11" s="1" t="n"/>
    </row>
    <row r="12" ht="22" customHeight="1">
      <c r="A12" s="1" t="n"/>
      <c r="B12" s="1" t="n"/>
      <c r="C12" s="66">
        <f>IF('Démarrer'!C12="","",'Démarrer'!C12)</f>
        <v/>
      </c>
      <c r="D12" s="67" t="n"/>
      <c r="E12" s="67" t="n"/>
      <c r="F12" s="67" t="n"/>
      <c r="G12" s="67" t="n"/>
      <c r="H12" s="67" t="n"/>
      <c r="I12" s="67" t="n"/>
      <c r="J12" s="67" t="n"/>
      <c r="K12" s="67" t="n"/>
      <c r="L12" s="67" t="n"/>
      <c r="M12" s="67" t="n"/>
      <c r="N12" s="67" t="n"/>
      <c r="O12" s="67" t="n"/>
      <c r="P12" s="67" t="n"/>
      <c r="Q12" s="67" t="n"/>
      <c r="R12" s="67" t="n"/>
      <c r="S12" s="67" t="n"/>
      <c r="T12" s="67" t="n"/>
      <c r="U12" s="67" t="n"/>
      <c r="V12" s="67" t="n"/>
      <c r="W12" s="67" t="n"/>
      <c r="X12" s="67" t="n"/>
      <c r="Y12" s="67" t="n"/>
      <c r="Z12" s="67" t="n"/>
      <c r="AA12" s="67" t="n"/>
      <c r="AB12" s="67" t="n"/>
      <c r="AC12" s="67" t="n"/>
      <c r="AD12" s="67" t="n"/>
      <c r="AE12" s="67" t="n"/>
      <c r="AF12" s="67" t="n"/>
      <c r="AG12" s="67" t="n"/>
      <c r="AH12" s="67" t="n"/>
      <c r="AI12" s="1" t="n"/>
      <c r="AJ12" s="1" t="n"/>
      <c r="AK12" s="68">
        <f>C12</f>
        <v/>
      </c>
      <c r="AL12" s="69">
        <f>IF(C12="","",REPT("█",ROUND(MAX(0,MIN(1,AM12))*15,0)))</f>
        <v/>
      </c>
      <c r="AM12" s="70">
        <f>IF(C12="","",IF($AT$1=0,0,MIN(1,AS12/$AT$1)))</f>
        <v/>
      </c>
      <c r="AN12" s="1" t="n"/>
      <c r="AO12" s="1" t="n"/>
      <c r="AP12" s="1" t="n"/>
      <c r="AQ12" s="1" t="n"/>
      <c r="AR12" s="1" t="n"/>
      <c r="AS12" s="34">
        <f>IF(C12="","",(COUNTA(D12:AH12)-COUNTIF(D12:AH12,FALSE)))</f>
        <v/>
      </c>
      <c r="AT12" s="1" t="n"/>
    </row>
    <row r="13" ht="22" customHeight="1">
      <c r="A13" s="1" t="n"/>
      <c r="B13" s="1" t="n"/>
      <c r="C13" s="66">
        <f>IF('Démarrer'!C13="","",'Démarrer'!C13)</f>
        <v/>
      </c>
      <c r="D13" s="67" t="n"/>
      <c r="E13" s="67" t="n"/>
      <c r="F13" s="67" t="n"/>
      <c r="G13" s="67" t="n"/>
      <c r="H13" s="67" t="n"/>
      <c r="I13" s="67" t="n"/>
      <c r="J13" s="67" t="n"/>
      <c r="K13" s="67" t="n"/>
      <c r="L13" s="67" t="n"/>
      <c r="M13" s="67" t="n"/>
      <c r="N13" s="67" t="n"/>
      <c r="O13" s="67" t="n"/>
      <c r="P13" s="67" t="n"/>
      <c r="Q13" s="67" t="n"/>
      <c r="R13" s="67" t="n"/>
      <c r="S13" s="67" t="n"/>
      <c r="T13" s="67" t="n"/>
      <c r="U13" s="67" t="n"/>
      <c r="V13" s="67" t="n"/>
      <c r="W13" s="67" t="n"/>
      <c r="X13" s="67" t="n"/>
      <c r="Y13" s="67" t="n"/>
      <c r="Z13" s="67" t="n"/>
      <c r="AA13" s="67" t="n"/>
      <c r="AB13" s="67" t="n"/>
      <c r="AC13" s="67" t="n"/>
      <c r="AD13" s="67" t="n"/>
      <c r="AE13" s="67" t="n"/>
      <c r="AF13" s="67" t="n"/>
      <c r="AG13" s="67" t="n"/>
      <c r="AH13" s="67" t="n"/>
      <c r="AI13" s="1" t="n"/>
      <c r="AJ13" s="1" t="n"/>
      <c r="AK13" s="68">
        <f>C13</f>
        <v/>
      </c>
      <c r="AL13" s="69">
        <f>IF(C13="","",REPT("█",ROUND(MAX(0,MIN(1,AM13))*15,0)))</f>
        <v/>
      </c>
      <c r="AM13" s="70">
        <f>IF(C13="","",IF($AT$1=0,0,MIN(1,AS13/$AT$1)))</f>
        <v/>
      </c>
      <c r="AN13" s="1" t="n"/>
      <c r="AO13" s="1" t="n"/>
      <c r="AP13" s="1" t="n"/>
      <c r="AQ13" s="1" t="n"/>
      <c r="AR13" s="1" t="n"/>
      <c r="AS13" s="34">
        <f>IF(C13="","",(COUNTA(D13:AH13)-COUNTIF(D13:AH13,FALSE)))</f>
        <v/>
      </c>
      <c r="AT13" s="1" t="n"/>
    </row>
    <row r="14" ht="22" customHeight="1">
      <c r="A14" s="1" t="n"/>
      <c r="B14" s="1" t="n"/>
      <c r="C14" s="66">
        <f>IF('Démarrer'!C14="","",'Démarrer'!C14)</f>
        <v/>
      </c>
      <c r="D14" s="67" t="n"/>
      <c r="E14" s="67" t="n"/>
      <c r="F14" s="67" t="n"/>
      <c r="G14" s="67" t="n"/>
      <c r="H14" s="67" t="n"/>
      <c r="I14" s="67" t="n"/>
      <c r="J14" s="67" t="n"/>
      <c r="K14" s="67" t="n"/>
      <c r="L14" s="67" t="n"/>
      <c r="M14" s="67" t="n"/>
      <c r="N14" s="67" t="n"/>
      <c r="O14" s="67" t="n"/>
      <c r="P14" s="67" t="n"/>
      <c r="Q14" s="67" t="n"/>
      <c r="R14" s="67" t="n"/>
      <c r="S14" s="67" t="n"/>
      <c r="T14" s="67" t="n"/>
      <c r="U14" s="67" t="n"/>
      <c r="V14" s="67" t="n"/>
      <c r="W14" s="67" t="n"/>
      <c r="X14" s="67" t="n"/>
      <c r="Y14" s="67" t="n"/>
      <c r="Z14" s="67" t="n"/>
      <c r="AA14" s="67" t="n"/>
      <c r="AB14" s="67" t="n"/>
      <c r="AC14" s="67" t="n"/>
      <c r="AD14" s="67" t="n"/>
      <c r="AE14" s="67" t="n"/>
      <c r="AF14" s="67" t="n"/>
      <c r="AG14" s="67" t="n"/>
      <c r="AH14" s="67" t="n"/>
      <c r="AI14" s="1" t="n"/>
      <c r="AJ14" s="1" t="n"/>
      <c r="AK14" s="68">
        <f>C14</f>
        <v/>
      </c>
      <c r="AL14" s="69">
        <f>IF(C14="","",REPT("█",ROUND(MAX(0,MIN(1,AM14))*15,0)))</f>
        <v/>
      </c>
      <c r="AM14" s="70">
        <f>IF(C14="","",IF($AT$1=0,0,MIN(1,AS14/$AT$1)))</f>
        <v/>
      </c>
      <c r="AN14" s="1" t="n"/>
      <c r="AO14" s="1" t="n"/>
      <c r="AP14" s="1" t="n"/>
      <c r="AQ14" s="1" t="n"/>
      <c r="AR14" s="1" t="n"/>
      <c r="AS14" s="34">
        <f>IF(C14="","",(COUNTA(D14:AH14)-COUNTIF(D14:AH14,FALSE)))</f>
        <v/>
      </c>
      <c r="AT14" s="1" t="n"/>
    </row>
    <row r="15" ht="22" customHeight="1">
      <c r="A15" s="1" t="n"/>
      <c r="B15" s="1" t="n"/>
      <c r="C15" s="66">
        <f>IF('Démarrer'!C15="","",'Démarrer'!C15)</f>
        <v/>
      </c>
      <c r="D15" s="67" t="n"/>
      <c r="E15" s="67" t="n"/>
      <c r="F15" s="67" t="n"/>
      <c r="G15" s="67" t="n"/>
      <c r="H15" s="67" t="n"/>
      <c r="I15" s="67" t="n"/>
      <c r="J15" s="67" t="n"/>
      <c r="K15" s="67" t="n"/>
      <c r="L15" s="67" t="n"/>
      <c r="M15" s="67" t="n"/>
      <c r="N15" s="67" t="n"/>
      <c r="O15" s="67" t="n"/>
      <c r="P15" s="67" t="n"/>
      <c r="Q15" s="67" t="n"/>
      <c r="R15" s="67" t="n"/>
      <c r="S15" s="67" t="n"/>
      <c r="T15" s="67" t="n"/>
      <c r="U15" s="67" t="n"/>
      <c r="V15" s="67" t="n"/>
      <c r="W15" s="67" t="n"/>
      <c r="X15" s="67" t="n"/>
      <c r="Y15" s="67" t="n"/>
      <c r="Z15" s="67" t="n"/>
      <c r="AA15" s="67" t="n"/>
      <c r="AB15" s="67" t="n"/>
      <c r="AC15" s="67" t="n"/>
      <c r="AD15" s="67" t="n"/>
      <c r="AE15" s="67" t="n"/>
      <c r="AF15" s="67" t="n"/>
      <c r="AG15" s="67" t="n"/>
      <c r="AH15" s="67" t="n"/>
      <c r="AI15" s="1" t="n"/>
      <c r="AJ15" s="1" t="n"/>
      <c r="AK15" s="68">
        <f>C15</f>
        <v/>
      </c>
      <c r="AL15" s="69">
        <f>IF(C15="","",REPT("█",ROUND(MAX(0,MIN(1,AM15))*15,0)))</f>
        <v/>
      </c>
      <c r="AM15" s="70">
        <f>IF(C15="","",IF($AT$1=0,0,MIN(1,AS15/$AT$1)))</f>
        <v/>
      </c>
      <c r="AN15" s="1" t="n"/>
      <c r="AO15" s="1" t="n"/>
      <c r="AP15" s="1" t="n"/>
      <c r="AQ15" s="1" t="n"/>
      <c r="AR15" s="1" t="n"/>
      <c r="AS15" s="34">
        <f>IF(C15="","",(COUNTA(D15:AH15)-COUNTIF(D15:AH15,FALSE)))</f>
        <v/>
      </c>
      <c r="AT15" s="1" t="n"/>
    </row>
    <row r="16" ht="22" customHeight="1">
      <c r="A16" s="1" t="n"/>
      <c r="B16" s="1" t="n"/>
      <c r="C16" s="66">
        <f>IF('Démarrer'!C16="","",'Démarrer'!C16)</f>
        <v/>
      </c>
      <c r="D16" s="67" t="n"/>
      <c r="E16" s="67" t="n"/>
      <c r="F16" s="67" t="n"/>
      <c r="G16" s="67" t="n"/>
      <c r="H16" s="67" t="n"/>
      <c r="I16" s="67" t="n"/>
      <c r="J16" s="67" t="n"/>
      <c r="K16" s="67" t="n"/>
      <c r="L16" s="67" t="n"/>
      <c r="M16" s="67" t="n"/>
      <c r="N16" s="67" t="n"/>
      <c r="O16" s="67" t="n"/>
      <c r="P16" s="67" t="n"/>
      <c r="Q16" s="67" t="n"/>
      <c r="R16" s="67" t="n"/>
      <c r="S16" s="67" t="n"/>
      <c r="T16" s="67" t="n"/>
      <c r="U16" s="67" t="n"/>
      <c r="V16" s="67" t="n"/>
      <c r="W16" s="67" t="n"/>
      <c r="X16" s="67" t="n"/>
      <c r="Y16" s="67" t="n"/>
      <c r="Z16" s="67" t="n"/>
      <c r="AA16" s="67" t="n"/>
      <c r="AB16" s="67" t="n"/>
      <c r="AC16" s="67" t="n"/>
      <c r="AD16" s="67" t="n"/>
      <c r="AE16" s="67" t="n"/>
      <c r="AF16" s="67" t="n"/>
      <c r="AG16" s="67" t="n"/>
      <c r="AH16" s="67" t="n"/>
      <c r="AI16" s="1" t="n"/>
      <c r="AJ16" s="1" t="n"/>
      <c r="AK16" s="68">
        <f>C16</f>
        <v/>
      </c>
      <c r="AL16" s="69">
        <f>IF(C16="","",REPT("█",ROUND(MAX(0,MIN(1,AM16))*15,0)))</f>
        <v/>
      </c>
      <c r="AM16" s="70">
        <f>IF(C16="","",IF($AT$1=0,0,MIN(1,AS16/$AT$1)))</f>
        <v/>
      </c>
      <c r="AN16" s="1" t="n"/>
      <c r="AO16" s="1" t="n"/>
      <c r="AP16" s="1" t="n"/>
      <c r="AQ16" s="1" t="n"/>
      <c r="AR16" s="1" t="n"/>
      <c r="AS16" s="34">
        <f>IF(C16="","",(COUNTA(D16:AH16)-COUNTIF(D16:AH16,FALSE)))</f>
        <v/>
      </c>
      <c r="AT16" s="1" t="n"/>
    </row>
    <row r="17" ht="22" customHeight="1">
      <c r="A17" s="1" t="n"/>
      <c r="B17" s="1" t="n"/>
      <c r="C17" s="66">
        <f>IF('Démarrer'!C17="","",'Démarrer'!C17)</f>
        <v/>
      </c>
      <c r="D17" s="67" t="n"/>
      <c r="E17" s="67" t="n"/>
      <c r="F17" s="67" t="n"/>
      <c r="G17" s="67" t="n"/>
      <c r="H17" s="67" t="n"/>
      <c r="I17" s="67" t="n"/>
      <c r="J17" s="67" t="n"/>
      <c r="K17" s="67" t="n"/>
      <c r="L17" s="67" t="n"/>
      <c r="M17" s="67" t="n"/>
      <c r="N17" s="67" t="n"/>
      <c r="O17" s="67" t="n"/>
      <c r="P17" s="67" t="n"/>
      <c r="Q17" s="67" t="n"/>
      <c r="R17" s="67" t="n"/>
      <c r="S17" s="67" t="n"/>
      <c r="T17" s="67" t="n"/>
      <c r="U17" s="67" t="n"/>
      <c r="V17" s="67" t="n"/>
      <c r="W17" s="67" t="n"/>
      <c r="X17" s="67" t="n"/>
      <c r="Y17" s="67" t="n"/>
      <c r="Z17" s="67" t="n"/>
      <c r="AA17" s="67" t="n"/>
      <c r="AB17" s="67" t="n"/>
      <c r="AC17" s="67" t="n"/>
      <c r="AD17" s="67" t="n"/>
      <c r="AE17" s="67" t="n"/>
      <c r="AF17" s="67" t="n"/>
      <c r="AG17" s="67" t="n"/>
      <c r="AH17" s="67" t="n"/>
      <c r="AI17" s="1" t="n"/>
      <c r="AJ17" s="1" t="n"/>
      <c r="AK17" s="68">
        <f>C17</f>
        <v/>
      </c>
      <c r="AL17" s="69">
        <f>IF(C17="","",REPT("█",ROUND(MAX(0,MIN(1,AM17))*15,0)))</f>
        <v/>
      </c>
      <c r="AM17" s="70">
        <f>IF(C17="","",IF($AT$1=0,0,MIN(1,AS17/$AT$1)))</f>
        <v/>
      </c>
      <c r="AN17" s="1" t="n"/>
      <c r="AO17" s="1" t="n"/>
      <c r="AP17" s="1" t="n"/>
      <c r="AQ17" s="1" t="n"/>
      <c r="AR17" s="1" t="n"/>
      <c r="AS17" s="34">
        <f>IF(C17="","",(COUNTA(D17:AH17)-COUNTIF(D17:AH17,FALSE)))</f>
        <v/>
      </c>
      <c r="AT17" s="1" t="n"/>
    </row>
    <row r="18" ht="22" customHeight="1">
      <c r="A18" s="1" t="n"/>
      <c r="B18" s="1" t="n"/>
      <c r="C18" s="66">
        <f>IF('Démarrer'!C18="","",'Démarrer'!C18)</f>
        <v/>
      </c>
      <c r="D18" s="67" t="n"/>
      <c r="E18" s="67" t="n"/>
      <c r="F18" s="67" t="n"/>
      <c r="G18" s="67" t="n"/>
      <c r="H18" s="67" t="n"/>
      <c r="I18" s="67" t="n"/>
      <c r="J18" s="67" t="n"/>
      <c r="K18" s="67" t="n"/>
      <c r="L18" s="67" t="n"/>
      <c r="M18" s="67" t="n"/>
      <c r="N18" s="67" t="n"/>
      <c r="O18" s="67" t="n"/>
      <c r="P18" s="67" t="n"/>
      <c r="Q18" s="67" t="n"/>
      <c r="R18" s="67" t="n"/>
      <c r="S18" s="67" t="n"/>
      <c r="T18" s="67" t="n"/>
      <c r="U18" s="67" t="n"/>
      <c r="V18" s="67" t="n"/>
      <c r="W18" s="67" t="n"/>
      <c r="X18" s="67" t="n"/>
      <c r="Y18" s="67" t="n"/>
      <c r="Z18" s="67" t="n"/>
      <c r="AA18" s="67" t="n"/>
      <c r="AB18" s="67" t="n"/>
      <c r="AC18" s="67" t="n"/>
      <c r="AD18" s="67" t="n"/>
      <c r="AE18" s="67" t="n"/>
      <c r="AF18" s="67" t="n"/>
      <c r="AG18" s="67" t="n"/>
      <c r="AH18" s="67" t="n"/>
      <c r="AI18" s="1" t="n"/>
      <c r="AJ18" s="1" t="n"/>
      <c r="AK18" s="68">
        <f>C18</f>
        <v/>
      </c>
      <c r="AL18" s="69">
        <f>IF(C18="","",REPT("█",ROUND(MAX(0,MIN(1,AM18))*15,0)))</f>
        <v/>
      </c>
      <c r="AM18" s="70">
        <f>IF(C18="","",IF($AT$1=0,0,MIN(1,AS18/$AT$1)))</f>
        <v/>
      </c>
      <c r="AN18" s="1" t="n"/>
      <c r="AO18" s="1" t="n"/>
      <c r="AP18" s="1" t="n"/>
      <c r="AQ18" s="1" t="n"/>
      <c r="AR18" s="1" t="n"/>
      <c r="AS18" s="34">
        <f>IF(C18="","",(COUNTA(D18:AH18)-COUNTIF(D18:AH18,FALSE)))</f>
        <v/>
      </c>
      <c r="AT18" s="1" t="n"/>
    </row>
    <row r="19" ht="15" customHeight="1">
      <c r="A19" s="1" t="n"/>
      <c r="B19" s="1" t="n"/>
      <c r="C19" s="71" t="inlineStr">
        <is>
          <t>Progression</t>
        </is>
      </c>
      <c r="D19" s="72">
        <f>IF(OR(1&gt;$AS$1,$AR$2=0),"",(COUNTA(D9:D18)-COUNTIF(D9:D18,FALSE))/$AR$2)</f>
        <v/>
      </c>
      <c r="E19" s="72">
        <f>IF(OR(2&gt;$AS$1,$AR$2=0),"",(COUNTA(E9:E18)-COUNTIF(E9:E18,FALSE))/$AR$2)</f>
        <v/>
      </c>
      <c r="F19" s="72">
        <f>IF(OR(3&gt;$AS$1,$AR$2=0),"",(COUNTA(F9:F18)-COUNTIF(F9:F18,FALSE))/$AR$2)</f>
        <v/>
      </c>
      <c r="G19" s="72">
        <f>IF(OR(4&gt;$AS$1,$AR$2=0),"",(COUNTA(G9:G18)-COUNTIF(G9:G18,FALSE))/$AR$2)</f>
        <v/>
      </c>
      <c r="H19" s="72">
        <f>IF(OR(5&gt;$AS$1,$AR$2=0),"",(COUNTA(H9:H18)-COUNTIF(H9:H18,FALSE))/$AR$2)</f>
        <v/>
      </c>
      <c r="I19" s="72">
        <f>IF(OR(6&gt;$AS$1,$AR$2=0),"",(COUNTA(I9:I18)-COUNTIF(I9:I18,FALSE))/$AR$2)</f>
        <v/>
      </c>
      <c r="J19" s="72">
        <f>IF(OR(7&gt;$AS$1,$AR$2=0),"",(COUNTA(J9:J18)-COUNTIF(J9:J18,FALSE))/$AR$2)</f>
        <v/>
      </c>
      <c r="K19" s="72">
        <f>IF(OR(8&gt;$AS$1,$AR$2=0),"",(COUNTA(K9:K18)-COUNTIF(K9:K18,FALSE))/$AR$2)</f>
        <v/>
      </c>
      <c r="L19" s="72">
        <f>IF(OR(9&gt;$AS$1,$AR$2=0),"",(COUNTA(L9:L18)-COUNTIF(L9:L18,FALSE))/$AR$2)</f>
        <v/>
      </c>
      <c r="M19" s="72">
        <f>IF(OR(10&gt;$AS$1,$AR$2=0),"",(COUNTA(M9:M18)-COUNTIF(M9:M18,FALSE))/$AR$2)</f>
        <v/>
      </c>
      <c r="N19" s="72">
        <f>IF(OR(11&gt;$AS$1,$AR$2=0),"",(COUNTA(N9:N18)-COUNTIF(N9:N18,FALSE))/$AR$2)</f>
        <v/>
      </c>
      <c r="O19" s="72">
        <f>IF(OR(12&gt;$AS$1,$AR$2=0),"",(COUNTA(O9:O18)-COUNTIF(O9:O18,FALSE))/$AR$2)</f>
        <v/>
      </c>
      <c r="P19" s="72">
        <f>IF(OR(13&gt;$AS$1,$AR$2=0),"",(COUNTA(P9:P18)-COUNTIF(P9:P18,FALSE))/$AR$2)</f>
        <v/>
      </c>
      <c r="Q19" s="72">
        <f>IF(OR(14&gt;$AS$1,$AR$2=0),"",(COUNTA(Q9:Q18)-COUNTIF(Q9:Q18,FALSE))/$AR$2)</f>
        <v/>
      </c>
      <c r="R19" s="72">
        <f>IF(OR(15&gt;$AS$1,$AR$2=0),"",(COUNTA(R9:R18)-COUNTIF(R9:R18,FALSE))/$AR$2)</f>
        <v/>
      </c>
      <c r="S19" s="72">
        <f>IF(OR(16&gt;$AS$1,$AR$2=0),"",(COUNTA(S9:S18)-COUNTIF(S9:S18,FALSE))/$AR$2)</f>
        <v/>
      </c>
      <c r="T19" s="72">
        <f>IF(OR(17&gt;$AS$1,$AR$2=0),"",(COUNTA(T9:T18)-COUNTIF(T9:T18,FALSE))/$AR$2)</f>
        <v/>
      </c>
      <c r="U19" s="72">
        <f>IF(OR(18&gt;$AS$1,$AR$2=0),"",(COUNTA(U9:U18)-COUNTIF(U9:U18,FALSE))/$AR$2)</f>
        <v/>
      </c>
      <c r="V19" s="72">
        <f>IF(OR(19&gt;$AS$1,$AR$2=0),"",(COUNTA(V9:V18)-COUNTIF(V9:V18,FALSE))/$AR$2)</f>
        <v/>
      </c>
      <c r="W19" s="72">
        <f>IF(OR(20&gt;$AS$1,$AR$2=0),"",(COUNTA(W9:W18)-COUNTIF(W9:W18,FALSE))/$AR$2)</f>
        <v/>
      </c>
      <c r="X19" s="72">
        <f>IF(OR(21&gt;$AS$1,$AR$2=0),"",(COUNTA(X9:X18)-COUNTIF(X9:X18,FALSE))/$AR$2)</f>
        <v/>
      </c>
      <c r="Y19" s="72">
        <f>IF(OR(22&gt;$AS$1,$AR$2=0),"",(COUNTA(Y9:Y18)-COUNTIF(Y9:Y18,FALSE))/$AR$2)</f>
        <v/>
      </c>
      <c r="Z19" s="72">
        <f>IF(OR(23&gt;$AS$1,$AR$2=0),"",(COUNTA(Z9:Z18)-COUNTIF(Z9:Z18,FALSE))/$AR$2)</f>
        <v/>
      </c>
      <c r="AA19" s="72">
        <f>IF(OR(24&gt;$AS$1,$AR$2=0),"",(COUNTA(AA9:AA18)-COUNTIF(AA9:AA18,FALSE))/$AR$2)</f>
        <v/>
      </c>
      <c r="AB19" s="72">
        <f>IF(OR(25&gt;$AS$1,$AR$2=0),"",(COUNTA(AB9:AB18)-COUNTIF(AB9:AB18,FALSE))/$AR$2)</f>
        <v/>
      </c>
      <c r="AC19" s="72">
        <f>IF(OR(26&gt;$AS$1,$AR$2=0),"",(COUNTA(AC9:AC18)-COUNTIF(AC9:AC18,FALSE))/$AR$2)</f>
        <v/>
      </c>
      <c r="AD19" s="72">
        <f>IF(OR(27&gt;$AS$1,$AR$2=0),"",(COUNTA(AD9:AD18)-COUNTIF(AD9:AD18,FALSE))/$AR$2)</f>
        <v/>
      </c>
      <c r="AE19" s="72">
        <f>IF(OR(28&gt;$AS$1,$AR$2=0),"",(COUNTA(AE9:AE18)-COUNTIF(AE9:AE18,FALSE))/$AR$2)</f>
        <v/>
      </c>
      <c r="AF19" s="72">
        <f>IF(OR(29&gt;$AS$1,$AR$2=0),"",(COUNTA(AF9:AF18)-COUNTIF(AF9:AF18,FALSE))/$AR$2)</f>
        <v/>
      </c>
      <c r="AG19" s="72">
        <f>IF(OR(30&gt;$AS$1,$AR$2=0),"",(COUNTA(AG9:AG18)-COUNTIF(AG9:AG18,FALSE))/$AR$2)</f>
        <v/>
      </c>
      <c r="AH19" s="72">
        <f>IF(OR(31&gt;$AS$1,$AR$2=0),"",(COUNTA(AH9:AH18)-COUNTIF(AH9:AH18,FALSE))/$AR$2)</f>
        <v/>
      </c>
      <c r="AI19" s="1" t="n"/>
      <c r="AJ19" s="1" t="n"/>
      <c r="AK19" s="73" t="inlineStr">
        <is>
          <t>Meilleure habitude</t>
        </is>
      </c>
      <c r="AL19" s="74">
        <f>IF(MAX(AM9:AM18)&lt;=0,"—",INDEX(C9:C18,MATCH(MAX(AM9:AM18),AM9:AM18,0)))</f>
        <v/>
      </c>
      <c r="AN19" s="1" t="n"/>
      <c r="AO19" s="1" t="n"/>
      <c r="AP19" s="1" t="n"/>
      <c r="AQ19" s="1" t="n"/>
      <c r="AR19" s="1" t="n"/>
      <c r="AS19" s="1" t="n"/>
      <c r="AT19" s="1" t="n"/>
    </row>
    <row r="20" ht="15" customHeight="1">
      <c r="A20" s="1" t="n"/>
      <c r="B20" s="1" t="n"/>
      <c r="C20" s="75" t="inlineStr">
        <is>
          <t>Fait</t>
        </is>
      </c>
      <c r="D20" s="76">
        <f>IF(1&gt;$AS$1,"",(COUNTA(D9:D18)-COUNTIF(D9:D18,FALSE)))</f>
        <v/>
      </c>
      <c r="E20" s="76">
        <f>IF(2&gt;$AS$1,"",(COUNTA(E9:E18)-COUNTIF(E9:E18,FALSE)))</f>
        <v/>
      </c>
      <c r="F20" s="76">
        <f>IF(3&gt;$AS$1,"",(COUNTA(F9:F18)-COUNTIF(F9:F18,FALSE)))</f>
        <v/>
      </c>
      <c r="G20" s="76">
        <f>IF(4&gt;$AS$1,"",(COUNTA(G9:G18)-COUNTIF(G9:G18,FALSE)))</f>
        <v/>
      </c>
      <c r="H20" s="76">
        <f>IF(5&gt;$AS$1,"",(COUNTA(H9:H18)-COUNTIF(H9:H18,FALSE)))</f>
        <v/>
      </c>
      <c r="I20" s="76">
        <f>IF(6&gt;$AS$1,"",(COUNTA(I9:I18)-COUNTIF(I9:I18,FALSE)))</f>
        <v/>
      </c>
      <c r="J20" s="76">
        <f>IF(7&gt;$AS$1,"",(COUNTA(J9:J18)-COUNTIF(J9:J18,FALSE)))</f>
        <v/>
      </c>
      <c r="K20" s="76">
        <f>IF(8&gt;$AS$1,"",(COUNTA(K9:K18)-COUNTIF(K9:K18,FALSE)))</f>
        <v/>
      </c>
      <c r="L20" s="76">
        <f>IF(9&gt;$AS$1,"",(COUNTA(L9:L18)-COUNTIF(L9:L18,FALSE)))</f>
        <v/>
      </c>
      <c r="M20" s="76">
        <f>IF(10&gt;$AS$1,"",(COUNTA(M9:M18)-COUNTIF(M9:M18,FALSE)))</f>
        <v/>
      </c>
      <c r="N20" s="76">
        <f>IF(11&gt;$AS$1,"",(COUNTA(N9:N18)-COUNTIF(N9:N18,FALSE)))</f>
        <v/>
      </c>
      <c r="O20" s="76">
        <f>IF(12&gt;$AS$1,"",(COUNTA(O9:O18)-COUNTIF(O9:O18,FALSE)))</f>
        <v/>
      </c>
      <c r="P20" s="76">
        <f>IF(13&gt;$AS$1,"",(COUNTA(P9:P18)-COUNTIF(P9:P18,FALSE)))</f>
        <v/>
      </c>
      <c r="Q20" s="76">
        <f>IF(14&gt;$AS$1,"",(COUNTA(Q9:Q18)-COUNTIF(Q9:Q18,FALSE)))</f>
        <v/>
      </c>
      <c r="R20" s="76">
        <f>IF(15&gt;$AS$1,"",(COUNTA(R9:R18)-COUNTIF(R9:R18,FALSE)))</f>
        <v/>
      </c>
      <c r="S20" s="76">
        <f>IF(16&gt;$AS$1,"",(COUNTA(S9:S18)-COUNTIF(S9:S18,FALSE)))</f>
        <v/>
      </c>
      <c r="T20" s="76">
        <f>IF(17&gt;$AS$1,"",(COUNTA(T9:T18)-COUNTIF(T9:T18,FALSE)))</f>
        <v/>
      </c>
      <c r="U20" s="76">
        <f>IF(18&gt;$AS$1,"",(COUNTA(U9:U18)-COUNTIF(U9:U18,FALSE)))</f>
        <v/>
      </c>
      <c r="V20" s="76">
        <f>IF(19&gt;$AS$1,"",(COUNTA(V9:V18)-COUNTIF(V9:V18,FALSE)))</f>
        <v/>
      </c>
      <c r="W20" s="76">
        <f>IF(20&gt;$AS$1,"",(COUNTA(W9:W18)-COUNTIF(W9:W18,FALSE)))</f>
        <v/>
      </c>
      <c r="X20" s="76">
        <f>IF(21&gt;$AS$1,"",(COUNTA(X9:X18)-COUNTIF(X9:X18,FALSE)))</f>
        <v/>
      </c>
      <c r="Y20" s="76">
        <f>IF(22&gt;$AS$1,"",(COUNTA(Y9:Y18)-COUNTIF(Y9:Y18,FALSE)))</f>
        <v/>
      </c>
      <c r="Z20" s="76">
        <f>IF(23&gt;$AS$1,"",(COUNTA(Z9:Z18)-COUNTIF(Z9:Z18,FALSE)))</f>
        <v/>
      </c>
      <c r="AA20" s="76">
        <f>IF(24&gt;$AS$1,"",(COUNTA(AA9:AA18)-COUNTIF(AA9:AA18,FALSE)))</f>
        <v/>
      </c>
      <c r="AB20" s="76">
        <f>IF(25&gt;$AS$1,"",(COUNTA(AB9:AB18)-COUNTIF(AB9:AB18,FALSE)))</f>
        <v/>
      </c>
      <c r="AC20" s="76">
        <f>IF(26&gt;$AS$1,"",(COUNTA(AC9:AC18)-COUNTIF(AC9:AC18,FALSE)))</f>
        <v/>
      </c>
      <c r="AD20" s="76">
        <f>IF(27&gt;$AS$1,"",(COUNTA(AD9:AD18)-COUNTIF(AD9:AD18,FALSE)))</f>
        <v/>
      </c>
      <c r="AE20" s="76">
        <f>IF(28&gt;$AS$1,"",(COUNTA(AE9:AE18)-COUNTIF(AE9:AE18,FALSE)))</f>
        <v/>
      </c>
      <c r="AF20" s="76">
        <f>IF(29&gt;$AS$1,"",(COUNTA(AF9:AF18)-COUNTIF(AF9:AF18,FALSE)))</f>
        <v/>
      </c>
      <c r="AG20" s="76">
        <f>IF(30&gt;$AS$1,"",(COUNTA(AG9:AG18)-COUNTIF(AG9:AG18,FALSE)))</f>
        <v/>
      </c>
      <c r="AH20" s="76">
        <f>IF(31&gt;$AS$1,"",(COUNTA(AH9:AH18)-COUNTIF(AH9:AH18,FALSE)))</f>
        <v/>
      </c>
      <c r="AI20" s="1" t="n"/>
      <c r="AJ20" s="1" t="n"/>
      <c r="AK20" s="73" t="inlineStr">
        <is>
          <t>Meilleur jour</t>
        </is>
      </c>
      <c r="AL20" s="74">
        <f>IF(MAX(D20:AH20)=0,"—","le "&amp;INDEX(D8:AH8,MATCH(MAX(D20:AH20),D20:AH20,0)))</f>
        <v/>
      </c>
      <c r="AN20" s="1" t="n"/>
      <c r="AO20" s="1" t="n"/>
      <c r="AP20" s="1" t="n"/>
      <c r="AQ20" s="1" t="n"/>
      <c r="AR20" s="1" t="n"/>
      <c r="AS20" s="1" t="n"/>
      <c r="AT20" s="1" t="n"/>
    </row>
    <row r="21" ht="15" customHeight="1">
      <c r="A21" s="1" t="n"/>
      <c r="B21" s="1" t="n"/>
      <c r="C21" s="75" t="inlineStr">
        <is>
          <t>Pas fait</t>
        </is>
      </c>
      <c r="D21" s="77">
        <f>IF(1&gt;$AS$1,"",$AR$2-D20)</f>
        <v/>
      </c>
      <c r="E21" s="77">
        <f>IF(2&gt;$AS$1,"",$AR$2-E20)</f>
        <v/>
      </c>
      <c r="F21" s="77">
        <f>IF(3&gt;$AS$1,"",$AR$2-F20)</f>
        <v/>
      </c>
      <c r="G21" s="77">
        <f>IF(4&gt;$AS$1,"",$AR$2-G20)</f>
        <v/>
      </c>
      <c r="H21" s="77">
        <f>IF(5&gt;$AS$1,"",$AR$2-H20)</f>
        <v/>
      </c>
      <c r="I21" s="77">
        <f>IF(6&gt;$AS$1,"",$AR$2-I20)</f>
        <v/>
      </c>
      <c r="J21" s="77">
        <f>IF(7&gt;$AS$1,"",$AR$2-J20)</f>
        <v/>
      </c>
      <c r="K21" s="77">
        <f>IF(8&gt;$AS$1,"",$AR$2-K20)</f>
        <v/>
      </c>
      <c r="L21" s="77">
        <f>IF(9&gt;$AS$1,"",$AR$2-L20)</f>
        <v/>
      </c>
      <c r="M21" s="77">
        <f>IF(10&gt;$AS$1,"",$AR$2-M20)</f>
        <v/>
      </c>
      <c r="N21" s="77">
        <f>IF(11&gt;$AS$1,"",$AR$2-N20)</f>
        <v/>
      </c>
      <c r="O21" s="77">
        <f>IF(12&gt;$AS$1,"",$AR$2-O20)</f>
        <v/>
      </c>
      <c r="P21" s="77">
        <f>IF(13&gt;$AS$1,"",$AR$2-P20)</f>
        <v/>
      </c>
      <c r="Q21" s="77">
        <f>IF(14&gt;$AS$1,"",$AR$2-Q20)</f>
        <v/>
      </c>
      <c r="R21" s="77">
        <f>IF(15&gt;$AS$1,"",$AR$2-R20)</f>
        <v/>
      </c>
      <c r="S21" s="77">
        <f>IF(16&gt;$AS$1,"",$AR$2-S20)</f>
        <v/>
      </c>
      <c r="T21" s="77">
        <f>IF(17&gt;$AS$1,"",$AR$2-T20)</f>
        <v/>
      </c>
      <c r="U21" s="77">
        <f>IF(18&gt;$AS$1,"",$AR$2-U20)</f>
        <v/>
      </c>
      <c r="V21" s="77">
        <f>IF(19&gt;$AS$1,"",$AR$2-V20)</f>
        <v/>
      </c>
      <c r="W21" s="77">
        <f>IF(20&gt;$AS$1,"",$AR$2-W20)</f>
        <v/>
      </c>
      <c r="X21" s="77">
        <f>IF(21&gt;$AS$1,"",$AR$2-X20)</f>
        <v/>
      </c>
      <c r="Y21" s="77">
        <f>IF(22&gt;$AS$1,"",$AR$2-Y20)</f>
        <v/>
      </c>
      <c r="Z21" s="77">
        <f>IF(23&gt;$AS$1,"",$AR$2-Z20)</f>
        <v/>
      </c>
      <c r="AA21" s="77">
        <f>IF(24&gt;$AS$1,"",$AR$2-AA20)</f>
        <v/>
      </c>
      <c r="AB21" s="77">
        <f>IF(25&gt;$AS$1,"",$AR$2-AB20)</f>
        <v/>
      </c>
      <c r="AC21" s="77">
        <f>IF(26&gt;$AS$1,"",$AR$2-AC20)</f>
        <v/>
      </c>
      <c r="AD21" s="77">
        <f>IF(27&gt;$AS$1,"",$AR$2-AD20)</f>
        <v/>
      </c>
      <c r="AE21" s="77">
        <f>IF(28&gt;$AS$1,"",$AR$2-AE20)</f>
        <v/>
      </c>
      <c r="AF21" s="77">
        <f>IF(29&gt;$AS$1,"",$AR$2-AF20)</f>
        <v/>
      </c>
      <c r="AG21" s="77">
        <f>IF(30&gt;$AS$1,"",$AR$2-AG20)</f>
        <v/>
      </c>
      <c r="AH21" s="77">
        <f>IF(31&gt;$AS$1,"",$AR$2-AH20)</f>
        <v/>
      </c>
      <c r="AI21" s="1" t="n"/>
      <c r="AJ21" s="1" t="n"/>
      <c r="AK21" s="73" t="inlineStr">
        <is>
          <t>Jours parfaits</t>
        </is>
      </c>
      <c r="AL21" s="74">
        <f>COUNTIF(D19:AH19,1)&amp;" jour(s) à 100 %"</f>
        <v/>
      </c>
      <c r="AN21" s="1" t="n"/>
      <c r="AO21" s="1" t="n"/>
      <c r="AP21" s="1" t="n"/>
      <c r="AQ21" s="1" t="n"/>
      <c r="AR21" s="1" t="n"/>
      <c r="AS21" s="1" t="n"/>
      <c r="AT21" s="1" t="n"/>
    </row>
    <row r="22" ht="8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  <c r="AA22" s="1" t="n"/>
      <c r="AB22" s="1" t="n"/>
      <c r="AC22" s="1" t="n"/>
      <c r="AD22" s="1" t="n"/>
      <c r="AE22" s="1" t="n"/>
      <c r="AF22" s="1" t="n"/>
      <c r="AG22" s="1" t="n"/>
      <c r="AH22" s="1" t="n"/>
      <c r="AI22" s="1" t="n"/>
      <c r="AJ22" s="1" t="n"/>
      <c r="AK22" s="1" t="n"/>
      <c r="AL22" s="1" t="n"/>
      <c r="AM22" s="1" t="n"/>
      <c r="AN22" s="1" t="n"/>
      <c r="AO22" s="1" t="n"/>
      <c r="AP22" s="1" t="n"/>
      <c r="AQ22" s="1" t="n"/>
      <c r="AR22" s="1" t="n"/>
      <c r="AS22" s="1" t="n"/>
      <c r="AT22" s="1" t="n"/>
    </row>
    <row r="23" ht="15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  <c r="AA23" s="1" t="n"/>
      <c r="AB23" s="1" t="n"/>
      <c r="AC23" s="1" t="n"/>
      <c r="AD23" s="1" t="n"/>
      <c r="AE23" s="1" t="n"/>
      <c r="AF23" s="1" t="n"/>
      <c r="AG23" s="1" t="n"/>
      <c r="AH23" s="1" t="n"/>
      <c r="AI23" s="1" t="n"/>
      <c r="AJ23" s="1" t="n"/>
      <c r="AK23" s="1" t="n"/>
      <c r="AL23" s="1" t="n"/>
      <c r="AM23" s="1" t="n"/>
      <c r="AN23" s="1" t="n"/>
      <c r="AO23" s="1" t="n"/>
      <c r="AP23" s="1" t="n"/>
      <c r="AQ23" s="1" t="n"/>
      <c r="AR23" s="1" t="n"/>
      <c r="AS23" s="1" t="n"/>
      <c r="AT23" s="1" t="n"/>
    </row>
    <row r="24" ht="15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/>
      <c r="AE24" s="1" t="n"/>
      <c r="AF24" s="1" t="n"/>
      <c r="AG24" s="1" t="n"/>
      <c r="AH24" s="1" t="n"/>
      <c r="AI24" s="1" t="n"/>
      <c r="AJ24" s="1" t="n"/>
      <c r="AK24" s="1" t="n"/>
      <c r="AL24" s="1" t="n"/>
      <c r="AM24" s="1" t="n"/>
      <c r="AN24" s="1" t="n"/>
      <c r="AO24" s="1" t="n"/>
      <c r="AP24" s="1" t="n"/>
      <c r="AQ24" s="1" t="n"/>
      <c r="AR24" s="1" t="n"/>
      <c r="AS24" s="1" t="n"/>
      <c r="AT24" s="1" t="n"/>
    </row>
    <row r="25" ht="15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/>
      <c r="AE25" s="1" t="n"/>
      <c r="AF25" s="1" t="n"/>
      <c r="AG25" s="1" t="n"/>
      <c r="AH25" s="1" t="n"/>
      <c r="AI25" s="1" t="n"/>
      <c r="AJ25" s="1" t="n"/>
      <c r="AK25" s="1" t="n"/>
      <c r="AL25" s="1" t="n"/>
      <c r="AM25" s="1" t="n"/>
      <c r="AN25" s="1" t="n"/>
      <c r="AO25" s="1" t="n"/>
      <c r="AP25" s="1" t="n"/>
      <c r="AQ25" s="1" t="n"/>
      <c r="AR25" s="1" t="n"/>
      <c r="AS25" s="1" t="n"/>
      <c r="AT25" s="1" t="n"/>
    </row>
    <row r="26" ht="15" customHeight="1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  <c r="AA26" s="1" t="n"/>
      <c r="AB26" s="1" t="n"/>
      <c r="AC26" s="1" t="n"/>
      <c r="AD26" s="1" t="n"/>
      <c r="AE26" s="1" t="n"/>
      <c r="AF26" s="1" t="n"/>
      <c r="AG26" s="1" t="n"/>
      <c r="AH26" s="1" t="n"/>
      <c r="AI26" s="1" t="n"/>
      <c r="AJ26" s="1" t="n"/>
      <c r="AK26" s="1" t="n"/>
      <c r="AL26" s="1" t="n"/>
      <c r="AM26" s="1" t="n"/>
      <c r="AN26" s="1" t="n"/>
      <c r="AO26" s="1" t="n"/>
      <c r="AP26" s="1" t="n"/>
      <c r="AQ26" s="1" t="n"/>
      <c r="AR26" s="1" t="n"/>
      <c r="AS26" s="1" t="n"/>
      <c r="AT26" s="1" t="n"/>
    </row>
    <row r="27" ht="15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  <c r="AA27" s="1" t="n"/>
      <c r="AB27" s="1" t="n"/>
      <c r="AC27" s="1" t="n"/>
      <c r="AD27" s="1" t="n"/>
      <c r="AE27" s="1" t="n"/>
      <c r="AF27" s="1" t="n"/>
      <c r="AG27" s="1" t="n"/>
      <c r="AH27" s="1" t="n"/>
      <c r="AI27" s="1" t="n"/>
      <c r="AJ27" s="1" t="n"/>
      <c r="AK27" s="1" t="n"/>
      <c r="AL27" s="1" t="n"/>
      <c r="AM27" s="1" t="n"/>
      <c r="AN27" s="1" t="n"/>
      <c r="AO27" s="1" t="n"/>
      <c r="AP27" s="1" t="n"/>
      <c r="AQ27" s="1" t="n"/>
      <c r="AR27" s="1" t="n"/>
      <c r="AS27" s="1" t="n"/>
      <c r="AT27" s="1" t="n"/>
    </row>
    <row r="28" ht="15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/>
      <c r="AE28" s="1" t="n"/>
      <c r="AF28" s="1" t="n"/>
      <c r="AG28" s="1" t="n"/>
      <c r="AH28" s="1" t="n"/>
      <c r="AI28" s="1" t="n"/>
      <c r="AJ28" s="1" t="n"/>
      <c r="AK28" s="1" t="n"/>
      <c r="AL28" s="1" t="n"/>
      <c r="AM28" s="1" t="n"/>
      <c r="AN28" s="1" t="n"/>
      <c r="AO28" s="1" t="n"/>
      <c r="AP28" s="1" t="n"/>
      <c r="AQ28" s="1" t="n"/>
      <c r="AR28" s="1" t="n"/>
      <c r="AS28" s="1" t="n"/>
      <c r="AT28" s="1" t="n"/>
    </row>
    <row r="29" ht="1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/>
      <c r="AE29" s="1" t="n"/>
      <c r="AF29" s="1" t="n"/>
      <c r="AG29" s="1" t="n"/>
      <c r="AH29" s="1" t="n"/>
      <c r="AI29" s="1" t="n"/>
      <c r="AJ29" s="1" t="n"/>
      <c r="AK29" s="1" t="n"/>
      <c r="AL29" s="1" t="n"/>
      <c r="AM29" s="1" t="n"/>
      <c r="AN29" s="1" t="n"/>
      <c r="AO29" s="1" t="n"/>
      <c r="AP29" s="1" t="n"/>
      <c r="AQ29" s="1" t="n"/>
      <c r="AR29" s="1" t="n"/>
      <c r="AS29" s="1" t="n"/>
      <c r="AT29" s="1" t="n"/>
    </row>
    <row r="30" ht="1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/>
      <c r="AE30" s="1" t="n"/>
      <c r="AF30" s="1" t="n"/>
      <c r="AG30" s="1" t="n"/>
      <c r="AH30" s="1" t="n"/>
      <c r="AI30" s="1" t="n"/>
      <c r="AJ30" s="1" t="n"/>
      <c r="AK30" s="1" t="n"/>
      <c r="AL30" s="1" t="n"/>
      <c r="AM30" s="1" t="n"/>
      <c r="AN30" s="1" t="n"/>
      <c r="AO30" s="1" t="n"/>
      <c r="AP30" s="1" t="n"/>
      <c r="AQ30" s="1" t="n"/>
      <c r="AR30" s="1" t="n"/>
      <c r="AS30" s="1" t="n"/>
      <c r="AT30" s="1" t="n"/>
    </row>
    <row r="31" ht="15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/>
      <c r="AE31" s="1" t="n"/>
      <c r="AF31" s="1" t="n"/>
      <c r="AG31" s="1" t="n"/>
      <c r="AH31" s="1" t="n"/>
      <c r="AI31" s="1" t="n"/>
      <c r="AJ31" s="1" t="n"/>
      <c r="AK31" s="1" t="n"/>
      <c r="AL31" s="1" t="n"/>
      <c r="AM31" s="1" t="n"/>
      <c r="AN31" s="1" t="n"/>
      <c r="AO31" s="1" t="n"/>
      <c r="AP31" s="1" t="n"/>
      <c r="AQ31" s="1" t="n"/>
      <c r="AR31" s="1" t="n"/>
      <c r="AS31" s="1" t="n"/>
      <c r="AT31" s="1" t="n"/>
    </row>
    <row r="32" ht="15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  <c r="AA32" s="1" t="n"/>
      <c r="AB32" s="1" t="n"/>
      <c r="AC32" s="1" t="n"/>
      <c r="AD32" s="1" t="n"/>
      <c r="AE32" s="1" t="n"/>
      <c r="AF32" s="1" t="n"/>
      <c r="AG32" s="1" t="n"/>
      <c r="AH32" s="1" t="n"/>
      <c r="AI32" s="1" t="n"/>
      <c r="AJ32" s="1" t="n"/>
      <c r="AK32" s="1" t="n"/>
      <c r="AL32" s="1" t="n"/>
      <c r="AM32" s="1" t="n"/>
      <c r="AN32" s="1" t="n"/>
      <c r="AO32" s="1" t="n"/>
      <c r="AP32" s="1" t="n"/>
      <c r="AQ32" s="1" t="n"/>
      <c r="AR32" s="1" t="n"/>
      <c r="AS32" s="1" t="n"/>
      <c r="AT32" s="1" t="n"/>
    </row>
    <row r="33" ht="15" customHeight="1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  <c r="AA33" s="1" t="n"/>
      <c r="AB33" s="1" t="n"/>
      <c r="AC33" s="1" t="n"/>
      <c r="AD33" s="1" t="n"/>
      <c r="AE33" s="1" t="n"/>
      <c r="AF33" s="1" t="n"/>
      <c r="AG33" s="1" t="n"/>
      <c r="AH33" s="1" t="n"/>
      <c r="AI33" s="1" t="n"/>
      <c r="AJ33" s="1" t="n"/>
      <c r="AK33" s="1" t="n"/>
      <c r="AL33" s="1" t="n"/>
      <c r="AM33" s="1" t="n"/>
      <c r="AN33" s="1" t="n"/>
      <c r="AO33" s="1" t="n"/>
      <c r="AP33" s="1" t="n"/>
      <c r="AQ33" s="1" t="n"/>
      <c r="AR33" s="1" t="n"/>
      <c r="AS33" s="1" t="n"/>
      <c r="AT33" s="1" t="n"/>
    </row>
    <row r="34" ht="15" customHeight="1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  <c r="AA34" s="1" t="n"/>
      <c r="AB34" s="1" t="n"/>
      <c r="AC34" s="1" t="n"/>
      <c r="AD34" s="1" t="n"/>
      <c r="AE34" s="1" t="n"/>
      <c r="AF34" s="1" t="n"/>
      <c r="AG34" s="1" t="n"/>
      <c r="AH34" s="1" t="n"/>
      <c r="AI34" s="1" t="n"/>
      <c r="AJ34" s="1" t="n"/>
      <c r="AK34" s="1" t="n"/>
      <c r="AL34" s="1" t="n"/>
      <c r="AM34" s="1" t="n"/>
      <c r="AN34" s="1" t="n"/>
      <c r="AO34" s="1" t="n"/>
      <c r="AP34" s="1" t="n"/>
      <c r="AQ34" s="1" t="n"/>
      <c r="AR34" s="1" t="n"/>
      <c r="AS34" s="1" t="n"/>
      <c r="AT34" s="1" t="n"/>
    </row>
    <row r="35" ht="10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  <c r="AA35" s="1" t="n"/>
      <c r="AB35" s="1" t="n"/>
      <c r="AC35" s="1" t="n"/>
      <c r="AD35" s="1" t="n"/>
      <c r="AE35" s="1" t="n"/>
      <c r="AF35" s="1" t="n"/>
      <c r="AG35" s="1" t="n"/>
      <c r="AH35" s="1" t="n"/>
      <c r="AI35" s="1" t="n"/>
      <c r="AJ35" s="1" t="n"/>
      <c r="AK35" s="1" t="n"/>
      <c r="AL35" s="1" t="n"/>
      <c r="AM35" s="1" t="n"/>
      <c r="AN35" s="1" t="n"/>
      <c r="AO35" s="1" t="n"/>
      <c r="AP35" s="1" t="n"/>
      <c r="AQ35" s="1" t="n"/>
      <c r="AR35" s="1" t="n"/>
      <c r="AS35" s="1" t="n"/>
      <c r="AT35" s="1" t="n"/>
    </row>
    <row r="36" ht="18" customHeight="1">
      <c r="A36" s="1" t="n"/>
      <c r="B36" s="1" t="n"/>
      <c r="C36" s="42" t="inlineStr">
        <is>
          <t>État mental</t>
        </is>
      </c>
      <c r="D36" s="43" t="inlineStr">
        <is>
          <t>Semaine 1</t>
        </is>
      </c>
      <c r="E36" s="44" t="n"/>
      <c r="F36" s="44" t="n"/>
      <c r="G36" s="44" t="n"/>
      <c r="H36" s="44" t="n"/>
      <c r="I36" s="44" t="n"/>
      <c r="J36" s="44" t="n"/>
      <c r="K36" s="45" t="inlineStr">
        <is>
          <t>Semaine 2</t>
        </is>
      </c>
      <c r="L36" s="46" t="n"/>
      <c r="M36" s="46" t="n"/>
      <c r="N36" s="46" t="n"/>
      <c r="O36" s="46" t="n"/>
      <c r="P36" s="46" t="n"/>
      <c r="Q36" s="46" t="n"/>
      <c r="R36" s="47" t="inlineStr">
        <is>
          <t>Semaine 3</t>
        </is>
      </c>
      <c r="S36" s="48" t="n"/>
      <c r="T36" s="48" t="n"/>
      <c r="U36" s="48" t="n"/>
      <c r="V36" s="48" t="n"/>
      <c r="W36" s="48" t="n"/>
      <c r="X36" s="48" t="n"/>
      <c r="Y36" s="49" t="inlineStr">
        <is>
          <t>Semaine 4</t>
        </is>
      </c>
      <c r="Z36" s="50" t="n"/>
      <c r="AA36" s="50" t="n"/>
      <c r="AB36" s="50" t="n"/>
      <c r="AC36" s="50" t="n"/>
      <c r="AD36" s="50" t="n"/>
      <c r="AE36" s="50" t="n"/>
      <c r="AF36" s="51" t="inlineStr">
        <is>
          <t>Semaine 5</t>
        </is>
      </c>
      <c r="AG36" s="52" t="n"/>
      <c r="AH36" s="52" t="n"/>
      <c r="AI36" s="1" t="n"/>
      <c r="AJ36" s="1" t="n"/>
      <c r="AK36" s="53" t="inlineStr">
        <is>
          <t>Analyse</t>
        </is>
      </c>
      <c r="AN36" s="1" t="n"/>
      <c r="AO36" s="1" t="n"/>
      <c r="AP36" s="1" t="n"/>
      <c r="AQ36" s="1" t="n"/>
      <c r="AR36" s="1" t="n"/>
      <c r="AS36" s="1" t="n"/>
      <c r="AT36" s="1" t="n"/>
    </row>
    <row r="37" ht="12" customHeight="1">
      <c r="A37" s="1" t="n"/>
      <c r="B37" s="1" t="n"/>
      <c r="C37" s="1" t="n"/>
      <c r="D37" s="54">
        <f>IF(1&gt;$AS$1,"",MID("DiLuMaMeJeVeSa",2*WEEKDAY($AR$1+0)-1,2))</f>
        <v/>
      </c>
      <c r="E37" s="54">
        <f>IF(2&gt;$AS$1,"",MID("DiLuMaMeJeVeSa",2*WEEKDAY($AR$1+1)-1,2))</f>
        <v/>
      </c>
      <c r="F37" s="54">
        <f>IF(3&gt;$AS$1,"",MID("DiLuMaMeJeVeSa",2*WEEKDAY($AR$1+2)-1,2))</f>
        <v/>
      </c>
      <c r="G37" s="54">
        <f>IF(4&gt;$AS$1,"",MID("DiLuMaMeJeVeSa",2*WEEKDAY($AR$1+3)-1,2))</f>
        <v/>
      </c>
      <c r="H37" s="54">
        <f>IF(5&gt;$AS$1,"",MID("DiLuMaMeJeVeSa",2*WEEKDAY($AR$1+4)-1,2))</f>
        <v/>
      </c>
      <c r="I37" s="54">
        <f>IF(6&gt;$AS$1,"",MID("DiLuMaMeJeVeSa",2*WEEKDAY($AR$1+5)-1,2))</f>
        <v/>
      </c>
      <c r="J37" s="54">
        <f>IF(7&gt;$AS$1,"",MID("DiLuMaMeJeVeSa",2*WEEKDAY($AR$1+6)-1,2))</f>
        <v/>
      </c>
      <c r="K37" s="55">
        <f>IF(8&gt;$AS$1,"",MID("DiLuMaMeJeVeSa",2*WEEKDAY($AR$1+7)-1,2))</f>
        <v/>
      </c>
      <c r="L37" s="55">
        <f>IF(9&gt;$AS$1,"",MID("DiLuMaMeJeVeSa",2*WEEKDAY($AR$1+8)-1,2))</f>
        <v/>
      </c>
      <c r="M37" s="55">
        <f>IF(10&gt;$AS$1,"",MID("DiLuMaMeJeVeSa",2*WEEKDAY($AR$1+9)-1,2))</f>
        <v/>
      </c>
      <c r="N37" s="55">
        <f>IF(11&gt;$AS$1,"",MID("DiLuMaMeJeVeSa",2*WEEKDAY($AR$1+10)-1,2))</f>
        <v/>
      </c>
      <c r="O37" s="55">
        <f>IF(12&gt;$AS$1,"",MID("DiLuMaMeJeVeSa",2*WEEKDAY($AR$1+11)-1,2))</f>
        <v/>
      </c>
      <c r="P37" s="55">
        <f>IF(13&gt;$AS$1,"",MID("DiLuMaMeJeVeSa",2*WEEKDAY($AR$1+12)-1,2))</f>
        <v/>
      </c>
      <c r="Q37" s="55">
        <f>IF(14&gt;$AS$1,"",MID("DiLuMaMeJeVeSa",2*WEEKDAY($AR$1+13)-1,2))</f>
        <v/>
      </c>
      <c r="R37" s="56">
        <f>IF(15&gt;$AS$1,"",MID("DiLuMaMeJeVeSa",2*WEEKDAY($AR$1+14)-1,2))</f>
        <v/>
      </c>
      <c r="S37" s="56">
        <f>IF(16&gt;$AS$1,"",MID("DiLuMaMeJeVeSa",2*WEEKDAY($AR$1+15)-1,2))</f>
        <v/>
      </c>
      <c r="T37" s="56">
        <f>IF(17&gt;$AS$1,"",MID("DiLuMaMeJeVeSa",2*WEEKDAY($AR$1+16)-1,2))</f>
        <v/>
      </c>
      <c r="U37" s="56">
        <f>IF(18&gt;$AS$1,"",MID("DiLuMaMeJeVeSa",2*WEEKDAY($AR$1+17)-1,2))</f>
        <v/>
      </c>
      <c r="V37" s="56">
        <f>IF(19&gt;$AS$1,"",MID("DiLuMaMeJeVeSa",2*WEEKDAY($AR$1+18)-1,2))</f>
        <v/>
      </c>
      <c r="W37" s="56">
        <f>IF(20&gt;$AS$1,"",MID("DiLuMaMeJeVeSa",2*WEEKDAY($AR$1+19)-1,2))</f>
        <v/>
      </c>
      <c r="X37" s="56">
        <f>IF(21&gt;$AS$1,"",MID("DiLuMaMeJeVeSa",2*WEEKDAY($AR$1+20)-1,2))</f>
        <v/>
      </c>
      <c r="Y37" s="57">
        <f>IF(22&gt;$AS$1,"",MID("DiLuMaMeJeVeSa",2*WEEKDAY($AR$1+21)-1,2))</f>
        <v/>
      </c>
      <c r="Z37" s="57">
        <f>IF(23&gt;$AS$1,"",MID("DiLuMaMeJeVeSa",2*WEEKDAY($AR$1+22)-1,2))</f>
        <v/>
      </c>
      <c r="AA37" s="57">
        <f>IF(24&gt;$AS$1,"",MID("DiLuMaMeJeVeSa",2*WEEKDAY($AR$1+23)-1,2))</f>
        <v/>
      </c>
      <c r="AB37" s="57">
        <f>IF(25&gt;$AS$1,"",MID("DiLuMaMeJeVeSa",2*WEEKDAY($AR$1+24)-1,2))</f>
        <v/>
      </c>
      <c r="AC37" s="57">
        <f>IF(26&gt;$AS$1,"",MID("DiLuMaMeJeVeSa",2*WEEKDAY($AR$1+25)-1,2))</f>
        <v/>
      </c>
      <c r="AD37" s="57">
        <f>IF(27&gt;$AS$1,"",MID("DiLuMaMeJeVeSa",2*WEEKDAY($AR$1+26)-1,2))</f>
        <v/>
      </c>
      <c r="AE37" s="57">
        <f>IF(28&gt;$AS$1,"",MID("DiLuMaMeJeVeSa",2*WEEKDAY($AR$1+27)-1,2))</f>
        <v/>
      </c>
      <c r="AF37" s="58">
        <f>IF(29&gt;$AS$1,"",MID("DiLuMaMeJeVeSa",2*WEEKDAY($AR$1+28)-1,2))</f>
        <v/>
      </c>
      <c r="AG37" s="58">
        <f>IF(30&gt;$AS$1,"",MID("DiLuMaMeJeVeSa",2*WEEKDAY($AR$1+29)-1,2))</f>
        <v/>
      </c>
      <c r="AH37" s="58">
        <f>IF(31&gt;$AS$1,"",MID("DiLuMaMeJeVeSa",2*WEEKDAY($AR$1+30)-1,2))</f>
        <v/>
      </c>
      <c r="AI37" s="1" t="n"/>
      <c r="AJ37" s="1" t="n"/>
      <c r="AN37" s="1" t="n"/>
      <c r="AO37" s="1" t="n"/>
      <c r="AP37" s="1" t="n"/>
      <c r="AQ37" s="1" t="n"/>
      <c r="AR37" s="1" t="n"/>
      <c r="AS37" s="1" t="n"/>
      <c r="AT37" s="1" t="n"/>
    </row>
    <row r="38" ht="14" customHeight="1">
      <c r="A38" s="1" t="n"/>
      <c r="B38" s="1" t="n"/>
      <c r="C38" s="1" t="n"/>
      <c r="D38" s="59">
        <f>IF(1&gt;$AS$1,"",1)</f>
        <v/>
      </c>
      <c r="E38" s="59">
        <f>IF(2&gt;$AS$1,"",2)</f>
        <v/>
      </c>
      <c r="F38" s="59">
        <f>IF(3&gt;$AS$1,"",3)</f>
        <v/>
      </c>
      <c r="G38" s="59">
        <f>IF(4&gt;$AS$1,"",4)</f>
        <v/>
      </c>
      <c r="H38" s="59">
        <f>IF(5&gt;$AS$1,"",5)</f>
        <v/>
      </c>
      <c r="I38" s="59">
        <f>IF(6&gt;$AS$1,"",6)</f>
        <v/>
      </c>
      <c r="J38" s="59">
        <f>IF(7&gt;$AS$1,"",7)</f>
        <v/>
      </c>
      <c r="K38" s="60">
        <f>IF(8&gt;$AS$1,"",8)</f>
        <v/>
      </c>
      <c r="L38" s="60">
        <f>IF(9&gt;$AS$1,"",9)</f>
        <v/>
      </c>
      <c r="M38" s="60">
        <f>IF(10&gt;$AS$1,"",10)</f>
        <v/>
      </c>
      <c r="N38" s="60">
        <f>IF(11&gt;$AS$1,"",11)</f>
        <v/>
      </c>
      <c r="O38" s="60">
        <f>IF(12&gt;$AS$1,"",12)</f>
        <v/>
      </c>
      <c r="P38" s="60">
        <f>IF(13&gt;$AS$1,"",13)</f>
        <v/>
      </c>
      <c r="Q38" s="60">
        <f>IF(14&gt;$AS$1,"",14)</f>
        <v/>
      </c>
      <c r="R38" s="61">
        <f>IF(15&gt;$AS$1,"",15)</f>
        <v/>
      </c>
      <c r="S38" s="61">
        <f>IF(16&gt;$AS$1,"",16)</f>
        <v/>
      </c>
      <c r="T38" s="61">
        <f>IF(17&gt;$AS$1,"",17)</f>
        <v/>
      </c>
      <c r="U38" s="61">
        <f>IF(18&gt;$AS$1,"",18)</f>
        <v/>
      </c>
      <c r="V38" s="61">
        <f>IF(19&gt;$AS$1,"",19)</f>
        <v/>
      </c>
      <c r="W38" s="61">
        <f>IF(20&gt;$AS$1,"",20)</f>
        <v/>
      </c>
      <c r="X38" s="61">
        <f>IF(21&gt;$AS$1,"",21)</f>
        <v/>
      </c>
      <c r="Y38" s="62">
        <f>IF(22&gt;$AS$1,"",22)</f>
        <v/>
      </c>
      <c r="Z38" s="62">
        <f>IF(23&gt;$AS$1,"",23)</f>
        <v/>
      </c>
      <c r="AA38" s="62">
        <f>IF(24&gt;$AS$1,"",24)</f>
        <v/>
      </c>
      <c r="AB38" s="62">
        <f>IF(25&gt;$AS$1,"",25)</f>
        <v/>
      </c>
      <c r="AC38" s="62">
        <f>IF(26&gt;$AS$1,"",26)</f>
        <v/>
      </c>
      <c r="AD38" s="62">
        <f>IF(27&gt;$AS$1,"",27)</f>
        <v/>
      </c>
      <c r="AE38" s="62">
        <f>IF(28&gt;$AS$1,"",28)</f>
        <v/>
      </c>
      <c r="AF38" s="63">
        <f>IF(29&gt;$AS$1,"",29)</f>
        <v/>
      </c>
      <c r="AG38" s="63">
        <f>IF(30&gt;$AS$1,"",30)</f>
        <v/>
      </c>
      <c r="AH38" s="63">
        <f>IF(31&gt;$AS$1,"",31)</f>
        <v/>
      </c>
      <c r="AI38" s="1" t="n"/>
      <c r="AJ38" s="1" t="n"/>
      <c r="AK38" s="78" t="inlineStr">
        <is>
          <t>Humeur</t>
        </is>
      </c>
      <c r="AL38" s="79" t="n"/>
      <c r="AM38" s="79" t="n"/>
      <c r="AN38" s="1" t="n"/>
      <c r="AO38" s="1" t="n"/>
      <c r="AP38" s="1" t="n"/>
      <c r="AQ38" s="1" t="n"/>
      <c r="AR38" s="1" t="n"/>
      <c r="AS38" s="1" t="n"/>
      <c r="AT38" s="1" t="n"/>
    </row>
    <row r="39" ht="16" customHeight="1">
      <c r="A39" s="1" t="n"/>
      <c r="B39" s="1" t="n"/>
      <c r="C39" s="71" t="inlineStr">
        <is>
          <t>Humeur (1-10)</t>
        </is>
      </c>
      <c r="D39" s="80" t="n"/>
      <c r="E39" s="80" t="n"/>
      <c r="F39" s="80" t="n"/>
      <c r="G39" s="80" t="n"/>
      <c r="H39" s="80" t="n"/>
      <c r="I39" s="80" t="n"/>
      <c r="J39" s="80" t="n"/>
      <c r="K39" s="80" t="n"/>
      <c r="L39" s="80" t="n"/>
      <c r="M39" s="80" t="n"/>
      <c r="N39" s="80" t="n"/>
      <c r="O39" s="80" t="n"/>
      <c r="P39" s="80" t="n"/>
      <c r="Q39" s="80" t="n"/>
      <c r="R39" s="80" t="n"/>
      <c r="S39" s="80" t="n"/>
      <c r="T39" s="80" t="n"/>
      <c r="U39" s="80" t="n"/>
      <c r="V39" s="80" t="n"/>
      <c r="W39" s="80" t="n"/>
      <c r="X39" s="80" t="n"/>
      <c r="Y39" s="80" t="n"/>
      <c r="Z39" s="80" t="n"/>
      <c r="AA39" s="80" t="n"/>
      <c r="AB39" s="80" t="n"/>
      <c r="AC39" s="80" t="n"/>
      <c r="AD39" s="80" t="n"/>
      <c r="AE39" s="80" t="n"/>
      <c r="AF39" s="80" t="n"/>
      <c r="AG39" s="80" t="n"/>
      <c r="AH39" s="80" t="n"/>
      <c r="AI39" s="1" t="n"/>
      <c r="AJ39" s="1" t="n"/>
      <c r="AK39" s="81" t="inlineStr">
        <is>
          <t>Semaine 1</t>
        </is>
      </c>
      <c r="AL39" s="82">
        <f>IF(AM39="","",REPT("█",ROUND(MAX(0,MIN(1,AM39))*15,0)))</f>
        <v/>
      </c>
      <c r="AM39" s="70">
        <f>IF(COUNT(D39:J39)=0,"",AVERAGE(D39:J39)/10)</f>
        <v/>
      </c>
      <c r="AN39" s="1" t="n"/>
      <c r="AO39" s="1" t="n"/>
      <c r="AP39" s="1" t="n"/>
      <c r="AQ39" s="1" t="n"/>
      <c r="AR39" s="1" t="n"/>
      <c r="AS39" s="1" t="n"/>
      <c r="AT39" s="1" t="n"/>
    </row>
    <row r="40" ht="16" customHeight="1">
      <c r="A40" s="1" t="n"/>
      <c r="B40" s="1" t="n"/>
      <c r="C40" s="71" t="inlineStr">
        <is>
          <t>Motivation (1-10)</t>
        </is>
      </c>
      <c r="D40" s="80" t="n"/>
      <c r="E40" s="80" t="n"/>
      <c r="F40" s="80" t="n"/>
      <c r="G40" s="80" t="n"/>
      <c r="H40" s="80" t="n"/>
      <c r="I40" s="80" t="n"/>
      <c r="J40" s="80" t="n"/>
      <c r="K40" s="80" t="n"/>
      <c r="L40" s="80" t="n"/>
      <c r="M40" s="80" t="n"/>
      <c r="N40" s="80" t="n"/>
      <c r="O40" s="80" t="n"/>
      <c r="P40" s="80" t="n"/>
      <c r="Q40" s="80" t="n"/>
      <c r="R40" s="80" t="n"/>
      <c r="S40" s="80" t="n"/>
      <c r="T40" s="80" t="n"/>
      <c r="U40" s="80" t="n"/>
      <c r="V40" s="80" t="n"/>
      <c r="W40" s="80" t="n"/>
      <c r="X40" s="80" t="n"/>
      <c r="Y40" s="80" t="n"/>
      <c r="Z40" s="80" t="n"/>
      <c r="AA40" s="80" t="n"/>
      <c r="AB40" s="80" t="n"/>
      <c r="AC40" s="80" t="n"/>
      <c r="AD40" s="80" t="n"/>
      <c r="AE40" s="80" t="n"/>
      <c r="AF40" s="80" t="n"/>
      <c r="AG40" s="80" t="n"/>
      <c r="AH40" s="80" t="n"/>
      <c r="AI40" s="1" t="n"/>
      <c r="AJ40" s="1" t="n"/>
      <c r="AK40" s="81" t="inlineStr">
        <is>
          <t>Semaine 2</t>
        </is>
      </c>
      <c r="AL40" s="82">
        <f>IF(AM40="","",REPT("█",ROUND(MAX(0,MIN(1,AM40))*15,0)))</f>
        <v/>
      </c>
      <c r="AM40" s="70">
        <f>IF(COUNT(K39:Q39)=0,"",AVERAGE(K39:Q39)/10)</f>
        <v/>
      </c>
      <c r="AN40" s="1" t="n"/>
      <c r="AO40" s="1" t="n"/>
      <c r="AP40" s="1" t="n"/>
      <c r="AQ40" s="1" t="n"/>
      <c r="AR40" s="1" t="n"/>
      <c r="AS40" s="1" t="n"/>
      <c r="AT40" s="1" t="n"/>
    </row>
    <row r="41" ht="16" customHeight="1">
      <c r="A41" s="1" t="n"/>
      <c r="B41" s="1" t="n"/>
      <c r="C41" s="75" t="inlineStr">
        <is>
          <t>Score mental</t>
        </is>
      </c>
      <c r="D41" s="72">
        <f>IF(COUNT(D39:D40)=0,"",AVERAGE(D39:D40)/10)</f>
        <v/>
      </c>
      <c r="E41" s="72">
        <f>IF(COUNT(E39:E40)=0,"",AVERAGE(E39:E40)/10)</f>
        <v/>
      </c>
      <c r="F41" s="72">
        <f>IF(COUNT(F39:F40)=0,"",AVERAGE(F39:F40)/10)</f>
        <v/>
      </c>
      <c r="G41" s="72">
        <f>IF(COUNT(G39:G40)=0,"",AVERAGE(G39:G40)/10)</f>
        <v/>
      </c>
      <c r="H41" s="72">
        <f>IF(COUNT(H39:H40)=0,"",AVERAGE(H39:H40)/10)</f>
        <v/>
      </c>
      <c r="I41" s="72">
        <f>IF(COUNT(I39:I40)=0,"",AVERAGE(I39:I40)/10)</f>
        <v/>
      </c>
      <c r="J41" s="72">
        <f>IF(COUNT(J39:J40)=0,"",AVERAGE(J39:J40)/10)</f>
        <v/>
      </c>
      <c r="K41" s="72">
        <f>IF(COUNT(K39:K40)=0,"",AVERAGE(K39:K40)/10)</f>
        <v/>
      </c>
      <c r="L41" s="72">
        <f>IF(COUNT(L39:L40)=0,"",AVERAGE(L39:L40)/10)</f>
        <v/>
      </c>
      <c r="M41" s="72">
        <f>IF(COUNT(M39:M40)=0,"",AVERAGE(M39:M40)/10)</f>
        <v/>
      </c>
      <c r="N41" s="72">
        <f>IF(COUNT(N39:N40)=0,"",AVERAGE(N39:N40)/10)</f>
        <v/>
      </c>
      <c r="O41" s="72">
        <f>IF(COUNT(O39:O40)=0,"",AVERAGE(O39:O40)/10)</f>
        <v/>
      </c>
      <c r="P41" s="72">
        <f>IF(COUNT(P39:P40)=0,"",AVERAGE(P39:P40)/10)</f>
        <v/>
      </c>
      <c r="Q41" s="72">
        <f>IF(COUNT(Q39:Q40)=0,"",AVERAGE(Q39:Q40)/10)</f>
        <v/>
      </c>
      <c r="R41" s="72">
        <f>IF(COUNT(R39:R40)=0,"",AVERAGE(R39:R40)/10)</f>
        <v/>
      </c>
      <c r="S41" s="72">
        <f>IF(COUNT(S39:S40)=0,"",AVERAGE(S39:S40)/10)</f>
        <v/>
      </c>
      <c r="T41" s="72">
        <f>IF(COUNT(T39:T40)=0,"",AVERAGE(T39:T40)/10)</f>
        <v/>
      </c>
      <c r="U41" s="72">
        <f>IF(COUNT(U39:U40)=0,"",AVERAGE(U39:U40)/10)</f>
        <v/>
      </c>
      <c r="V41" s="72">
        <f>IF(COUNT(V39:V40)=0,"",AVERAGE(V39:V40)/10)</f>
        <v/>
      </c>
      <c r="W41" s="72">
        <f>IF(COUNT(W39:W40)=0,"",AVERAGE(W39:W40)/10)</f>
        <v/>
      </c>
      <c r="X41" s="72">
        <f>IF(COUNT(X39:X40)=0,"",AVERAGE(X39:X40)/10)</f>
        <v/>
      </c>
      <c r="Y41" s="72">
        <f>IF(COUNT(Y39:Y40)=0,"",AVERAGE(Y39:Y40)/10)</f>
        <v/>
      </c>
      <c r="Z41" s="72">
        <f>IF(COUNT(Z39:Z40)=0,"",AVERAGE(Z39:Z40)/10)</f>
        <v/>
      </c>
      <c r="AA41" s="72">
        <f>IF(COUNT(AA39:AA40)=0,"",AVERAGE(AA39:AA40)/10)</f>
        <v/>
      </c>
      <c r="AB41" s="72">
        <f>IF(COUNT(AB39:AB40)=0,"",AVERAGE(AB39:AB40)/10)</f>
        <v/>
      </c>
      <c r="AC41" s="72">
        <f>IF(COUNT(AC39:AC40)=0,"",AVERAGE(AC39:AC40)/10)</f>
        <v/>
      </c>
      <c r="AD41" s="72">
        <f>IF(COUNT(AD39:AD40)=0,"",AVERAGE(AD39:AD40)/10)</f>
        <v/>
      </c>
      <c r="AE41" s="72">
        <f>IF(COUNT(AE39:AE40)=0,"",AVERAGE(AE39:AE40)/10)</f>
        <v/>
      </c>
      <c r="AF41" s="72">
        <f>IF(COUNT(AF39:AF40)=0,"",AVERAGE(AF39:AF40)/10)</f>
        <v/>
      </c>
      <c r="AG41" s="72">
        <f>IF(COUNT(AG39:AG40)=0,"",AVERAGE(AG39:AG40)/10)</f>
        <v/>
      </c>
      <c r="AH41" s="72">
        <f>IF(COUNT(AH39:AH40)=0,"",AVERAGE(AH39:AH40)/10)</f>
        <v/>
      </c>
      <c r="AI41" s="1" t="n"/>
      <c r="AJ41" s="1" t="n"/>
      <c r="AK41" s="81" t="inlineStr">
        <is>
          <t>Semaine 3</t>
        </is>
      </c>
      <c r="AL41" s="82">
        <f>IF(AM41="","",REPT("█",ROUND(MAX(0,MIN(1,AM41))*15,0)))</f>
        <v/>
      </c>
      <c r="AM41" s="70">
        <f>IF(COUNT(R39:X39)=0,"",AVERAGE(R39:X39)/10)</f>
        <v/>
      </c>
      <c r="AN41" s="1" t="n"/>
      <c r="AO41" s="1" t="n"/>
      <c r="AP41" s="1" t="n"/>
      <c r="AQ41" s="1" t="n"/>
      <c r="AR41" s="1" t="n"/>
      <c r="AS41" s="1" t="n"/>
      <c r="AT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81" t="inlineStr">
        <is>
          <t>Semaine 4</t>
        </is>
      </c>
      <c r="AL42" s="82">
        <f>IF(AM42="","",REPT("█",ROUND(MAX(0,MIN(1,AM42))*15,0)))</f>
        <v/>
      </c>
      <c r="AM42" s="70">
        <f>IF(COUNT(Y39:AE39)=0,"",AVERAGE(Y39:AE39)/10)</f>
        <v/>
      </c>
      <c r="AN42" s="1" t="n"/>
      <c r="AO42" s="1" t="n"/>
      <c r="AP42" s="1" t="n"/>
      <c r="AQ42" s="1" t="n"/>
      <c r="AR42" s="1" t="n"/>
      <c r="AS42" s="1" t="n"/>
      <c r="AT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81" t="inlineStr">
        <is>
          <t>Semaine 5</t>
        </is>
      </c>
      <c r="AL43" s="82">
        <f>IF(AM43="","",REPT("█",ROUND(MAX(0,MIN(1,AM43))*15,0)))</f>
        <v/>
      </c>
      <c r="AM43" s="70">
        <f>IF(COUNT(AF39:AH39)=0,"",AVERAGE(AF39:AH39)/10)</f>
        <v/>
      </c>
      <c r="AN43" s="1" t="n"/>
      <c r="AO43" s="1" t="n"/>
      <c r="AP43" s="1" t="n"/>
      <c r="AQ43" s="1" t="n"/>
      <c r="AR43" s="1" t="n"/>
      <c r="AS43" s="1" t="n"/>
      <c r="AT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83" t="inlineStr">
        <is>
          <t>Motivation</t>
        </is>
      </c>
      <c r="AL44" s="79" t="n"/>
      <c r="AM44" s="79" t="n"/>
      <c r="AN44" s="1" t="n"/>
      <c r="AO44" s="1" t="n"/>
      <c r="AP44" s="1" t="n"/>
      <c r="AQ44" s="1" t="n"/>
      <c r="AR44" s="1" t="n"/>
      <c r="AS44" s="1" t="n"/>
      <c r="AT44" s="1" t="n"/>
    </row>
    <row r="45" ht="1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81" t="inlineStr">
        <is>
          <t>Semaine 1</t>
        </is>
      </c>
      <c r="AL45" s="84">
        <f>IF(AM45="","",REPT("█",ROUND(MAX(0,MIN(1,AM45))*15,0)))</f>
        <v/>
      </c>
      <c r="AM45" s="70">
        <f>IF(COUNT(D40:J40)=0,"",AVERAGE(D40:J40)/10)</f>
        <v/>
      </c>
      <c r="AN45" s="1" t="n"/>
      <c r="AO45" s="1" t="n"/>
      <c r="AP45" s="1" t="n"/>
      <c r="AQ45" s="1" t="n"/>
      <c r="AR45" s="1" t="n"/>
      <c r="AS45" s="1" t="n"/>
      <c r="AT45" s="1" t="n"/>
    </row>
    <row r="46" ht="1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81" t="inlineStr">
        <is>
          <t>Semaine 2</t>
        </is>
      </c>
      <c r="AL46" s="84">
        <f>IF(AM46="","",REPT("█",ROUND(MAX(0,MIN(1,AM46))*15,0)))</f>
        <v/>
      </c>
      <c r="AM46" s="70">
        <f>IF(COUNT(K40:Q40)=0,"",AVERAGE(K40:Q40)/10)</f>
        <v/>
      </c>
      <c r="AN46" s="1" t="n"/>
      <c r="AO46" s="1" t="n"/>
      <c r="AP46" s="1" t="n"/>
      <c r="AQ46" s="1" t="n"/>
      <c r="AR46" s="1" t="n"/>
      <c r="AS46" s="1" t="n"/>
      <c r="AT46" s="1" t="n"/>
    </row>
    <row r="47" ht="1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81" t="inlineStr">
        <is>
          <t>Semaine 3</t>
        </is>
      </c>
      <c r="AL47" s="84">
        <f>IF(AM47="","",REPT("█",ROUND(MAX(0,MIN(1,AM47))*15,0)))</f>
        <v/>
      </c>
      <c r="AM47" s="70">
        <f>IF(COUNT(R40:X40)=0,"",AVERAGE(R40:X40)/10)</f>
        <v/>
      </c>
      <c r="AN47" s="1" t="n"/>
      <c r="AO47" s="1" t="n"/>
      <c r="AP47" s="1" t="n"/>
      <c r="AQ47" s="1" t="n"/>
      <c r="AR47" s="1" t="n"/>
      <c r="AS47" s="1" t="n"/>
      <c r="AT47" s="1" t="n"/>
    </row>
    <row r="48" ht="1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81" t="inlineStr">
        <is>
          <t>Semaine 4</t>
        </is>
      </c>
      <c r="AL48" s="84">
        <f>IF(AM48="","",REPT("█",ROUND(MAX(0,MIN(1,AM48))*15,0)))</f>
        <v/>
      </c>
      <c r="AM48" s="70">
        <f>IF(COUNT(Y40:AE40)=0,"",AVERAGE(Y40:AE40)/10)</f>
        <v/>
      </c>
      <c r="AN48" s="1" t="n"/>
      <c r="AO48" s="1" t="n"/>
      <c r="AP48" s="1" t="n"/>
      <c r="AQ48" s="1" t="n"/>
      <c r="AR48" s="1" t="n"/>
      <c r="AS48" s="1" t="n"/>
      <c r="AT48" s="1" t="n"/>
    </row>
    <row r="49" ht="1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81" t="inlineStr">
        <is>
          <t>Semaine 5</t>
        </is>
      </c>
      <c r="AL49" s="84">
        <f>IF(AM49="","",REPT("█",ROUND(MAX(0,MIN(1,AM49))*15,0)))</f>
        <v/>
      </c>
      <c r="AM49" s="70">
        <f>IF(COUNT(AF40:AH40)=0,"",AVERAGE(AF40:AH40)/10)</f>
        <v/>
      </c>
      <c r="AN49" s="1" t="n"/>
      <c r="AO49" s="1" t="n"/>
      <c r="AP49" s="1" t="n"/>
      <c r="AQ49" s="1" t="n"/>
      <c r="AR49" s="1" t="n"/>
      <c r="AS49" s="1" t="n"/>
      <c r="AT49" s="1" t="n"/>
    </row>
    <row r="50" ht="1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85" t="inlineStr">
        <is>
          <t>Score mental</t>
        </is>
      </c>
      <c r="AL50" s="79" t="n"/>
      <c r="AM50" s="79" t="n"/>
      <c r="AN50" s="1" t="n"/>
      <c r="AO50" s="1" t="n"/>
      <c r="AP50" s="1" t="n"/>
      <c r="AQ50" s="1" t="n"/>
      <c r="AR50" s="1" t="n"/>
      <c r="AS50" s="1" t="n"/>
      <c r="AT50" s="1" t="n"/>
    </row>
    <row r="51" ht="1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81" t="inlineStr">
        <is>
          <t>Semaine 1</t>
        </is>
      </c>
      <c r="AL51" s="74">
        <f>IF(AM51="","",REPT("█",ROUND(MAX(0,MIN(1,AM51))*15,0)))</f>
        <v/>
      </c>
      <c r="AM51" s="70">
        <f>IF(COUNT(D41:J41)=0,"",AVERAGE(D41:J41))</f>
        <v/>
      </c>
      <c r="AN51" s="1" t="n"/>
      <c r="AO51" s="1" t="n"/>
      <c r="AP51" s="1" t="n"/>
      <c r="AQ51" s="1" t="n"/>
      <c r="AR51" s="1" t="n"/>
      <c r="AS51" s="1" t="n"/>
      <c r="AT51" s="1" t="n"/>
    </row>
    <row r="52" ht="1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81" t="inlineStr">
        <is>
          <t>Semaine 2</t>
        </is>
      </c>
      <c r="AL52" s="74">
        <f>IF(AM52="","",REPT("█",ROUND(MAX(0,MIN(1,AM52))*15,0)))</f>
        <v/>
      </c>
      <c r="AM52" s="70">
        <f>IF(COUNT(K41:Q41)=0,"",AVERAGE(K41:Q41))</f>
        <v/>
      </c>
      <c r="AN52" s="1" t="n"/>
      <c r="AO52" s="1" t="n"/>
      <c r="AP52" s="1" t="n"/>
      <c r="AQ52" s="1" t="n"/>
      <c r="AR52" s="1" t="n"/>
      <c r="AS52" s="1" t="n"/>
      <c r="AT52" s="1" t="n"/>
    </row>
    <row r="53" ht="1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81" t="inlineStr">
        <is>
          <t>Semaine 3</t>
        </is>
      </c>
      <c r="AL53" s="74">
        <f>IF(AM53="","",REPT("█",ROUND(MAX(0,MIN(1,AM53))*15,0)))</f>
        <v/>
      </c>
      <c r="AM53" s="70">
        <f>IF(COUNT(R41:X41)=0,"",AVERAGE(R41:X41))</f>
        <v/>
      </c>
      <c r="AN53" s="1" t="n"/>
      <c r="AO53" s="1" t="n"/>
      <c r="AP53" s="1" t="n"/>
      <c r="AQ53" s="1" t="n"/>
      <c r="AR53" s="1" t="n"/>
      <c r="AS53" s="1" t="n"/>
      <c r="AT53" s="1" t="n"/>
    </row>
    <row r="54" ht="1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81" t="inlineStr">
        <is>
          <t>Semaine 4</t>
        </is>
      </c>
      <c r="AL54" s="74">
        <f>IF(AM54="","",REPT("█",ROUND(MAX(0,MIN(1,AM54))*15,0)))</f>
        <v/>
      </c>
      <c r="AM54" s="70">
        <f>IF(COUNT(Y41:AE41)=0,"",AVERAGE(Y41:AE41))</f>
        <v/>
      </c>
      <c r="AN54" s="1" t="n"/>
      <c r="AO54" s="1" t="n"/>
      <c r="AP54" s="1" t="n"/>
      <c r="AQ54" s="1" t="n"/>
      <c r="AR54" s="1" t="n"/>
      <c r="AS54" s="1" t="n"/>
      <c r="AT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81" t="inlineStr">
        <is>
          <t>Semaine 5</t>
        </is>
      </c>
      <c r="AL55" s="74">
        <f>IF(AM55="","",REPT("█",ROUND(MAX(0,MIN(1,AM55))*15,0)))</f>
        <v/>
      </c>
      <c r="AM55" s="70">
        <f>IF(COUNT(AF41:AH41)=0,"",AVERAGE(AF41:AH41))</f>
        <v/>
      </c>
      <c r="AN55" s="1" t="n"/>
      <c r="AO55" s="1" t="n"/>
      <c r="AP55" s="1" t="n"/>
      <c r="AQ55" s="1" t="n"/>
      <c r="AR55" s="1" t="n"/>
      <c r="AS55" s="1" t="n"/>
      <c r="AT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  <c r="AA58" s="1" t="n"/>
      <c r="AB58" s="1" t="n"/>
      <c r="AC58" s="1" t="n"/>
      <c r="AD58" s="1" t="n"/>
      <c r="AE58" s="1" t="n"/>
      <c r="AF58" s="1" t="n"/>
      <c r="AG58" s="1" t="n"/>
      <c r="AH58" s="1" t="n"/>
      <c r="AI58" s="1" t="n"/>
      <c r="AJ58" s="1" t="n"/>
      <c r="AK58" s="1" t="n"/>
      <c r="AL58" s="1" t="n"/>
      <c r="AM58" s="1" t="n"/>
      <c r="AN58" s="1" t="n"/>
      <c r="AO58" s="1" t="n"/>
      <c r="AP58" s="1" t="n"/>
      <c r="AQ58" s="1" t="n"/>
      <c r="AR58" s="1" t="n"/>
      <c r="AS58" s="1" t="n"/>
      <c r="AT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  <c r="AA59" s="1" t="n"/>
      <c r="AB59" s="1" t="n"/>
      <c r="AC59" s="1" t="n"/>
      <c r="AD59" s="1" t="n"/>
      <c r="AE59" s="1" t="n"/>
      <c r="AF59" s="1" t="n"/>
      <c r="AG59" s="1" t="n"/>
      <c r="AH59" s="1" t="n"/>
      <c r="AI59" s="1" t="n"/>
      <c r="AJ59" s="1" t="n"/>
      <c r="AK59" s="1" t="n"/>
      <c r="AL59" s="1" t="n"/>
      <c r="AM59" s="1" t="n"/>
      <c r="AN59" s="1" t="n"/>
      <c r="AO59" s="1" t="n"/>
      <c r="AP59" s="1" t="n"/>
      <c r="AQ59" s="1" t="n"/>
      <c r="AR59" s="1" t="n"/>
      <c r="AS59" s="1" t="n"/>
      <c r="AT59" s="1" t="n"/>
    </row>
    <row r="60">
      <c r="A60" s="1" t="n"/>
      <c r="B60" s="1" t="n"/>
      <c r="C60" s="1" t="n"/>
      <c r="D60" s="34">
        <f>IF(D19="",0,D19)</f>
        <v/>
      </c>
      <c r="E60" s="34">
        <f>IF(E19="",D60,E19)</f>
        <v/>
      </c>
      <c r="F60" s="34">
        <f>IF(F19="",E60,F19)</f>
        <v/>
      </c>
      <c r="G60" s="34">
        <f>IF(G19="",F60,G19)</f>
        <v/>
      </c>
      <c r="H60" s="34">
        <f>IF(H19="",G60,H19)</f>
        <v/>
      </c>
      <c r="I60" s="34">
        <f>IF(I19="",H60,I19)</f>
        <v/>
      </c>
      <c r="J60" s="34">
        <f>IF(J19="",I60,J19)</f>
        <v/>
      </c>
      <c r="K60" s="34">
        <f>IF(K19="",J60,K19)</f>
        <v/>
      </c>
      <c r="L60" s="34">
        <f>IF(L19="",K60,L19)</f>
        <v/>
      </c>
      <c r="M60" s="34">
        <f>IF(M19="",L60,M19)</f>
        <v/>
      </c>
      <c r="N60" s="34">
        <f>IF(N19="",M60,N19)</f>
        <v/>
      </c>
      <c r="O60" s="34">
        <f>IF(O19="",N60,O19)</f>
        <v/>
      </c>
      <c r="P60" s="34">
        <f>IF(P19="",O60,P19)</f>
        <v/>
      </c>
      <c r="Q60" s="34">
        <f>IF(Q19="",P60,Q19)</f>
        <v/>
      </c>
      <c r="R60" s="34">
        <f>IF(R19="",Q60,R19)</f>
        <v/>
      </c>
      <c r="S60" s="34">
        <f>IF(S19="",R60,S19)</f>
        <v/>
      </c>
      <c r="T60" s="34">
        <f>IF(T19="",S60,T19)</f>
        <v/>
      </c>
      <c r="U60" s="34">
        <f>IF(U19="",T60,U19)</f>
        <v/>
      </c>
      <c r="V60" s="34">
        <f>IF(V19="",U60,V19)</f>
        <v/>
      </c>
      <c r="W60" s="34">
        <f>IF(W19="",V60,W19)</f>
        <v/>
      </c>
      <c r="X60" s="34">
        <f>IF(X19="",W60,X19)</f>
        <v/>
      </c>
      <c r="Y60" s="34">
        <f>IF(Y19="",X60,Y19)</f>
        <v/>
      </c>
      <c r="Z60" s="34">
        <f>IF(Z19="",Y60,Z19)</f>
        <v/>
      </c>
      <c r="AA60" s="34">
        <f>IF(AA19="",Z60,AA19)</f>
        <v/>
      </c>
      <c r="AB60" s="34">
        <f>IF(AB19="",AA60,AB19)</f>
        <v/>
      </c>
      <c r="AC60" s="34">
        <f>IF(AC19="",AB60,AC19)</f>
        <v/>
      </c>
      <c r="AD60" s="34">
        <f>IF(AD19="",AC60,AD19)</f>
        <v/>
      </c>
      <c r="AE60" s="34">
        <f>IF(AE19="",AD60,AE19)</f>
        <v/>
      </c>
      <c r="AF60" s="34">
        <f>IF(AF19="",AE60,AF19)</f>
        <v/>
      </c>
      <c r="AG60" s="34">
        <f>IF(AG19="",AF60,AG19)</f>
        <v/>
      </c>
      <c r="AH60" s="34">
        <f>IF(AH19="",AG60,AH19)</f>
        <v/>
      </c>
      <c r="AI60" s="1" t="n"/>
      <c r="AJ60" s="1" t="n"/>
      <c r="AK60" s="1" t="n"/>
      <c r="AL60" s="1" t="n"/>
      <c r="AM60" s="1" t="n"/>
      <c r="AN60" s="1" t="n"/>
      <c r="AO60" s="1" t="n"/>
      <c r="AP60" s="1" t="n"/>
      <c r="AQ60" s="1" t="n"/>
      <c r="AR60" s="1" t="n"/>
      <c r="AS60" s="1" t="n"/>
      <c r="AT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  <c r="AA61" s="1" t="n"/>
      <c r="AB61" s="1" t="n"/>
      <c r="AC61" s="1" t="n"/>
      <c r="AD61" s="1" t="n"/>
      <c r="AE61" s="1" t="n"/>
      <c r="AF61" s="1" t="n"/>
      <c r="AG61" s="1" t="n"/>
      <c r="AH61" s="1" t="n"/>
      <c r="AI61" s="1" t="n"/>
      <c r="AJ61" s="1" t="n"/>
      <c r="AK61" s="1" t="n"/>
      <c r="AL61" s="1" t="n"/>
      <c r="AM61" s="1" t="n"/>
      <c r="AN61" s="1" t="n"/>
      <c r="AO61" s="1" t="n"/>
      <c r="AP61" s="1" t="n"/>
      <c r="AQ61" s="1" t="n"/>
      <c r="AR61" s="1" t="n"/>
      <c r="AS61" s="1" t="n"/>
      <c r="AT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  <c r="AA62" s="1" t="n"/>
      <c r="AB62" s="1" t="n"/>
      <c r="AC62" s="1" t="n"/>
      <c r="AD62" s="1" t="n"/>
      <c r="AE62" s="1" t="n"/>
      <c r="AF62" s="1" t="n"/>
      <c r="AG62" s="1" t="n"/>
      <c r="AH62" s="1" t="n"/>
      <c r="AI62" s="1" t="n"/>
      <c r="AJ62" s="1" t="n"/>
      <c r="AK62" s="1" t="n"/>
      <c r="AL62" s="1" t="n"/>
      <c r="AM62" s="1" t="n"/>
      <c r="AN62" s="1" t="n"/>
      <c r="AO62" s="1" t="n"/>
      <c r="AP62" s="1" t="n"/>
      <c r="AQ62" s="1" t="n"/>
      <c r="AR62" s="1" t="n"/>
      <c r="AS62" s="1" t="n"/>
      <c r="AT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  <c r="AA63" s="1" t="n"/>
      <c r="AB63" s="1" t="n"/>
      <c r="AC63" s="1" t="n"/>
      <c r="AD63" s="1" t="n"/>
      <c r="AE63" s="1" t="n"/>
      <c r="AF63" s="1" t="n"/>
      <c r="AG63" s="1" t="n"/>
      <c r="AH63" s="1" t="n"/>
      <c r="AI63" s="1" t="n"/>
      <c r="AJ63" s="1" t="n"/>
      <c r="AK63" s="1" t="n"/>
      <c r="AL63" s="1" t="n"/>
      <c r="AM63" s="1" t="n"/>
      <c r="AN63" s="1" t="n"/>
      <c r="AO63" s="1" t="n"/>
      <c r="AP63" s="1" t="n"/>
      <c r="AQ63" s="1" t="n"/>
      <c r="AR63" s="1" t="n"/>
      <c r="AS63" s="1" t="n"/>
      <c r="AT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  <c r="AA64" s="1" t="n"/>
      <c r="AB64" s="1" t="n"/>
      <c r="AC64" s="1" t="n"/>
      <c r="AD64" s="1" t="n"/>
      <c r="AE64" s="1" t="n"/>
      <c r="AF64" s="1" t="n"/>
      <c r="AG64" s="1" t="n"/>
      <c r="AH64" s="1" t="n"/>
      <c r="AI64" s="1" t="n"/>
      <c r="AJ64" s="1" t="n"/>
      <c r="AK64" s="1" t="n"/>
      <c r="AL64" s="1" t="n"/>
      <c r="AM64" s="1" t="n"/>
      <c r="AN64" s="1" t="n"/>
      <c r="AO64" s="1" t="n"/>
      <c r="AP64" s="1" t="n"/>
      <c r="AQ64" s="1" t="n"/>
      <c r="AR64" s="1" t="n"/>
      <c r="AS64" s="1" t="n"/>
      <c r="AT64" s="1" t="n"/>
    </row>
  </sheetData>
  <mergeCells count="23">
    <mergeCell ref="Y36:AE36"/>
    <mergeCell ref="AF6:AH6"/>
    <mergeCell ref="AK36:AM37"/>
    <mergeCell ref="K3:P4"/>
    <mergeCell ref="K2:P2"/>
    <mergeCell ref="Q3:AB4"/>
    <mergeCell ref="K6:Q6"/>
    <mergeCell ref="AC3:AH4"/>
    <mergeCell ref="F2:J2"/>
    <mergeCell ref="Q2:AB2"/>
    <mergeCell ref="AC2:AH2"/>
    <mergeCell ref="D36:J36"/>
    <mergeCell ref="K36:Q36"/>
    <mergeCell ref="AL21:AM21"/>
    <mergeCell ref="D6:J6"/>
    <mergeCell ref="AF36:AH36"/>
    <mergeCell ref="R6:X6"/>
    <mergeCell ref="R36:X36"/>
    <mergeCell ref="F3:J4"/>
    <mergeCell ref="AL20:AM20"/>
    <mergeCell ref="AK6:AM7"/>
    <mergeCell ref="AL19:AM19"/>
    <mergeCell ref="Y6:AE6"/>
  </mergeCells>
  <conditionalFormatting sqref="D6:AH8">
    <cfRule type="expression" priority="1" dxfId="0">
      <formula>COLUMN(D6)-3&gt;$AS$1</formula>
    </cfRule>
  </conditionalFormatting>
  <conditionalFormatting sqref="D9:AH18">
    <cfRule type="expression" priority="2" dxfId="1">
      <formula>OR(COLUMN(D9)-3&gt;$AS$1,$C9="")</formula>
    </cfRule>
  </conditionalFormatting>
  <conditionalFormatting sqref="D9:J18">
    <cfRule type="expression" priority="3" dxfId="2">
      <formula>AND(D9&lt;&gt;"",D9&lt;&gt;FALSE)</formula>
    </cfRule>
  </conditionalFormatting>
  <conditionalFormatting sqref="K9:Q18">
    <cfRule type="expression" priority="4" dxfId="3">
      <formula>AND(K9&lt;&gt;"",K9&lt;&gt;FALSE)</formula>
    </cfRule>
  </conditionalFormatting>
  <conditionalFormatting sqref="R9:X18">
    <cfRule type="expression" priority="5" dxfId="4">
      <formula>AND(R9&lt;&gt;"",R9&lt;&gt;FALSE)</formula>
    </cfRule>
  </conditionalFormatting>
  <conditionalFormatting sqref="Y9:AE18">
    <cfRule type="expression" priority="6" dxfId="5">
      <formula>AND(Y9&lt;&gt;"",Y9&lt;&gt;FALSE)</formula>
    </cfRule>
  </conditionalFormatting>
  <conditionalFormatting sqref="AF9:AH18">
    <cfRule type="expression" priority="7" dxfId="6">
      <formula>AND(AF9&lt;&gt;"",AF9&lt;&gt;FALSE)</formula>
    </cfRule>
  </conditionalFormatting>
  <conditionalFormatting sqref="D8:AH8">
    <cfRule type="expression" priority="8" dxfId="10">
      <formula>AND(COLUMN(D8)-3&lt;=$AS$1,$AR$1+COLUMN(D8)-4=TODAY())</formula>
    </cfRule>
  </conditionalFormatting>
  <conditionalFormatting sqref="D19:AH19">
    <cfRule type="expression" priority="9" dxfId="7">
      <formula>AND(ISNUMBER(D19),D19&gt;=0.7)</formula>
    </cfRule>
    <cfRule type="expression" priority="10" dxfId="8">
      <formula>AND(ISNUMBER(D19),D19&gt;=0.4,D19&lt;0.7)</formula>
    </cfRule>
    <cfRule type="expression" priority="11" dxfId="9">
      <formula>AND(ISNUMBER(D19),D19&lt;0.4)</formula>
    </cfRule>
  </conditionalFormatting>
  <conditionalFormatting sqref="D36:AH38">
    <cfRule type="expression" priority="12" dxfId="0">
      <formula>COLUMN(D36)-3&gt;$AS$1</formula>
    </cfRule>
  </conditionalFormatting>
  <conditionalFormatting sqref="D39:AH40">
    <cfRule type="expression" priority="13" dxfId="0">
      <formula>COLUMN(D39)-3&gt;$AS$1</formula>
    </cfRule>
  </conditionalFormatting>
  <conditionalFormatting sqref="D41:AH41">
    <cfRule type="expression" priority="14" dxfId="7">
      <formula>AND(ISNUMBER(D41),D41&gt;=0.7)</formula>
    </cfRule>
    <cfRule type="expression" priority="15" dxfId="8">
      <formula>AND(ISNUMBER(D41),D41&gt;=0.4,D41&lt;0.7)</formula>
    </cfRule>
    <cfRule type="expression" priority="16" dxfId="9">
      <formula>AND(ISNUMBER(D41),D41&lt;0.4)</formula>
    </cfRule>
  </conditionalFormatting>
  <conditionalFormatting sqref="AL9:AM18">
    <cfRule type="expression" priority="17" dxfId="7">
      <formula>AND(ISNUMBER($AM9),$AM9&gt;=0.7)</formula>
    </cfRule>
    <cfRule type="expression" priority="18" dxfId="8">
      <formula>AND(ISNUMBER($AM9),$AM9&gt;=0.4,$AM9&lt;0.7)</formula>
    </cfRule>
    <cfRule type="expression" priority="19" dxfId="9">
      <formula>AND(ISNUMBER($AM9),$AM9&lt;0.4)</formula>
    </cfRule>
  </conditionalFormatting>
  <conditionalFormatting sqref="AL51:AM55">
    <cfRule type="expression" priority="20" dxfId="7">
      <formula>AND(ISNUMBER($AM51),$AM51&gt;=0.7)</formula>
    </cfRule>
    <cfRule type="expression" priority="21" dxfId="8">
      <formula>AND(ISNUMBER($AM51),$AM51&gt;=0.4,$AM51&lt;0.7)</formula>
    </cfRule>
    <cfRule type="expression" priority="22" dxfId="9">
      <formula>AND(ISNUMBER($AM51),$AM51&lt;0.4)</formula>
    </cfRule>
  </conditionalFormatting>
  <dataValidations count="1">
    <dataValidation sqref="D39:AH40" showDropDown="0" showInputMessage="0" showErrorMessage="1" allowBlank="1" error="Une note de 1 à 10." type="whole" operator="between">
      <formula1>1</formula1>
      <formula2>10</formula2>
    </dataValidation>
  </dataValidations>
  <hyperlinks>
    <hyperlink ref="B3" location="'Août'!A1" display="◄"/>
    <hyperlink ref="D3" location="'Octobre'!A1" display="►"/>
  </hyperlink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tabColor rgb="0045CF86"/>
    <outlinePr summaryBelow="1" summaryRight="1"/>
    <pageSetUpPr fitToPage="1"/>
  </sheetPr>
  <dimension ref="A1:AT64"/>
  <sheetViews>
    <sheetView showGridLines="0" tabSelected="0" zoomScale="90" workbookViewId="0">
      <pane xSplit="3" topLeftCell="D1" activePane="topRight" state="frozen"/>
      <selection pane="topRight" activeCell="A1" sqref="A1"/>
    </sheetView>
  </sheetViews>
  <sheetFormatPr baseColWidth="8" defaultRowHeight="15"/>
  <cols>
    <col width="2" customWidth="1" min="1" max="1"/>
    <col width="3" customWidth="1" min="2" max="2"/>
    <col width="26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4.5" customWidth="1" min="34" max="34"/>
    <col width="2" customWidth="1" min="35" max="35"/>
    <col width="2" customWidth="1" min="36" max="36"/>
    <col width="26" customWidth="1" min="37" max="37"/>
    <col width="18" customWidth="1" min="38" max="38"/>
    <col width="10" customWidth="1" min="39" max="39"/>
    <col width="2" customWidth="1" min="40" max="40"/>
    <col width="6" customWidth="1" min="44" max="44"/>
    <col width="6" customWidth="1" min="45" max="45"/>
    <col width="6" customWidth="1" min="46" max="46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33">
        <f>DATE('Démarrer'!$C$6,10,1)</f>
        <v/>
      </c>
      <c r="AS1" s="34">
        <f>DAY(EOMONTH(AR1,0))</f>
        <v/>
      </c>
      <c r="AT1" s="34">
        <f>MAX(0,MIN(AS1,TODAY()-AR1+1))</f>
        <v/>
      </c>
    </row>
    <row r="2" ht="22" customHeight="1">
      <c r="A2" s="1" t="n"/>
      <c r="B2" s="1" t="n"/>
      <c r="C2" s="17">
        <f>'Démarrer'!$C$6</f>
        <v/>
      </c>
      <c r="D2" s="1" t="n"/>
      <c r="E2" s="1" t="n"/>
      <c r="F2" s="35" t="inlineStr">
        <is>
          <t>Habitudes</t>
        </is>
      </c>
      <c r="K2" s="35" t="inlineStr">
        <is>
          <t>Cases cochées</t>
        </is>
      </c>
      <c r="Q2" s="35" t="inlineStr">
        <is>
          <t>Progression</t>
        </is>
      </c>
      <c r="AC2" s="35" t="inlineStr">
        <is>
          <t>Progression en %</t>
        </is>
      </c>
      <c r="AI2" s="1" t="n"/>
      <c r="AJ2" s="1" t="n"/>
      <c r="AK2" s="1" t="n"/>
      <c r="AL2" s="1" t="n"/>
      <c r="AM2" s="1" t="n"/>
      <c r="AN2" s="1" t="n"/>
      <c r="AO2" s="1" t="n"/>
      <c r="AP2" s="1" t="n"/>
      <c r="AQ2" s="1" t="n"/>
      <c r="AR2" s="34">
        <f>COUNTA('Démarrer'!$C$9:$C$18)</f>
        <v/>
      </c>
      <c r="AS2" s="1" t="n"/>
      <c r="AT2" s="1" t="n"/>
    </row>
    <row r="3" ht="34" customHeight="1">
      <c r="A3" s="1" t="n"/>
      <c r="B3" s="36" t="inlineStr">
        <is>
          <t>◄</t>
        </is>
      </c>
      <c r="C3" s="37" t="inlineStr">
        <is>
          <t>Octobre</t>
        </is>
      </c>
      <c r="D3" s="36" t="inlineStr">
        <is>
          <t>►</t>
        </is>
      </c>
      <c r="E3" s="1" t="n"/>
      <c r="F3" s="38">
        <f>$AR$2</f>
        <v/>
      </c>
      <c r="K3" s="38">
        <f>SUM(AS9:AS18)</f>
        <v/>
      </c>
      <c r="Q3" s="39">
        <f>REPT("█",ROUND(MAX(0,MIN(1,AC3))*28,0))&amp;REPT("░",28-ROUND(MAX(0,MIN(1,AC3))*28,0))</f>
        <v/>
      </c>
      <c r="AC3" s="40">
        <f>IF(OR($AT$1=0,$AR$2=0),0,MIN(1,K3/($AR$2*$AT$1)))</f>
        <v/>
      </c>
      <c r="AI3" s="1" t="n"/>
      <c r="AJ3" s="1" t="n"/>
      <c r="AK3" s="1" t="n"/>
      <c r="AL3" s="1" t="n"/>
      <c r="AM3" s="1" t="n"/>
      <c r="AN3" s="1" t="n"/>
      <c r="AO3" s="1" t="n"/>
      <c r="AP3" s="1" t="n"/>
      <c r="AQ3" s="1" t="n"/>
      <c r="AR3" s="1" t="n"/>
      <c r="AS3" s="34">
        <f>IF(COUNT(D39:AH39)=0,"",AVERAGE(D39:AH39))</f>
        <v/>
      </c>
      <c r="AT3" s="34">
        <f>IF(COUNT(D40:AH40)=0,"",AVERAGE(D40:AH40))</f>
        <v/>
      </c>
    </row>
    <row r="4" ht="22" customHeight="1">
      <c r="A4" s="1" t="n"/>
      <c r="B4" s="1" t="n"/>
      <c r="C4" s="117" t="inlineStr">
        <is>
          <t>- Suivi d'habitudes -</t>
        </is>
      </c>
      <c r="D4" s="1" t="n"/>
      <c r="E4" s="1" t="n"/>
      <c r="AI4" s="1" t="n"/>
      <c r="AJ4" s="1" t="n"/>
      <c r="AK4" s="1" t="n"/>
      <c r="AL4" s="1" t="n"/>
      <c r="AM4" s="1" t="n"/>
      <c r="AN4" s="1" t="n"/>
      <c r="AO4" s="1" t="n"/>
      <c r="AP4" s="1" t="n"/>
      <c r="AQ4" s="1" t="n"/>
      <c r="AR4" s="1" t="n"/>
      <c r="AS4" s="1" t="n"/>
      <c r="AT4" s="1" t="n"/>
    </row>
    <row r="5" ht="10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" t="n"/>
      <c r="AB5" s="1" t="n"/>
      <c r="AC5" s="1" t="n"/>
      <c r="AD5" s="1" t="n"/>
      <c r="AE5" s="1" t="n"/>
      <c r="AF5" s="1" t="n"/>
      <c r="AG5" s="1" t="n"/>
      <c r="AH5" s="1" t="n"/>
      <c r="AI5" s="1" t="n"/>
      <c r="AJ5" s="1" t="n"/>
      <c r="AK5" s="1" t="n"/>
      <c r="AL5" s="1" t="n"/>
      <c r="AM5" s="1" t="n"/>
      <c r="AN5" s="1" t="n"/>
      <c r="AO5" s="1" t="n"/>
      <c r="AP5" s="1" t="n"/>
      <c r="AQ5" s="1" t="n"/>
      <c r="AR5" s="1" t="n"/>
      <c r="AS5" s="1" t="n"/>
      <c r="AT5" s="1" t="n"/>
    </row>
    <row r="6" ht="18" customHeight="1">
      <c r="A6" s="1" t="n"/>
      <c r="B6" s="1" t="n"/>
      <c r="C6" s="42" t="inlineStr">
        <is>
          <t>Mes habitudes</t>
        </is>
      </c>
      <c r="D6" s="43" t="inlineStr">
        <is>
          <t>Semaine 1</t>
        </is>
      </c>
      <c r="E6" s="44" t="n"/>
      <c r="F6" s="44" t="n"/>
      <c r="G6" s="44" t="n"/>
      <c r="H6" s="44" t="n"/>
      <c r="I6" s="44" t="n"/>
      <c r="J6" s="44" t="n"/>
      <c r="K6" s="45" t="inlineStr">
        <is>
          <t>Semaine 2</t>
        </is>
      </c>
      <c r="L6" s="46" t="n"/>
      <c r="M6" s="46" t="n"/>
      <c r="N6" s="46" t="n"/>
      <c r="O6" s="46" t="n"/>
      <c r="P6" s="46" t="n"/>
      <c r="Q6" s="46" t="n"/>
      <c r="R6" s="47" t="inlineStr">
        <is>
          <t>Semaine 3</t>
        </is>
      </c>
      <c r="S6" s="48" t="n"/>
      <c r="T6" s="48" t="n"/>
      <c r="U6" s="48" t="n"/>
      <c r="V6" s="48" t="n"/>
      <c r="W6" s="48" t="n"/>
      <c r="X6" s="48" t="n"/>
      <c r="Y6" s="49" t="inlineStr">
        <is>
          <t>Semaine 4</t>
        </is>
      </c>
      <c r="Z6" s="50" t="n"/>
      <c r="AA6" s="50" t="n"/>
      <c r="AB6" s="50" t="n"/>
      <c r="AC6" s="50" t="n"/>
      <c r="AD6" s="50" t="n"/>
      <c r="AE6" s="50" t="n"/>
      <c r="AF6" s="51" t="inlineStr">
        <is>
          <t>Semaine 5</t>
        </is>
      </c>
      <c r="AG6" s="52" t="n"/>
      <c r="AH6" s="52" t="n"/>
      <c r="AI6" s="1" t="n"/>
      <c r="AJ6" s="1" t="n"/>
      <c r="AK6" s="53" t="inlineStr">
        <is>
          <t>Analyse</t>
        </is>
      </c>
      <c r="AN6" s="1" t="n"/>
      <c r="AO6" s="1" t="n"/>
      <c r="AP6" s="1" t="n"/>
      <c r="AQ6" s="1" t="n"/>
      <c r="AR6" s="1" t="n"/>
      <c r="AS6" s="1" t="n"/>
      <c r="AT6" s="1" t="n"/>
    </row>
    <row r="7" ht="12" customHeight="1">
      <c r="A7" s="1" t="n"/>
      <c r="B7" s="1" t="n"/>
      <c r="C7" s="1" t="n"/>
      <c r="D7" s="54">
        <f>IF(1&gt;$AS$1,"",MID("DiLuMaMeJeVeSa",2*WEEKDAY($AR$1+0)-1,2))</f>
        <v/>
      </c>
      <c r="E7" s="54">
        <f>IF(2&gt;$AS$1,"",MID("DiLuMaMeJeVeSa",2*WEEKDAY($AR$1+1)-1,2))</f>
        <v/>
      </c>
      <c r="F7" s="54">
        <f>IF(3&gt;$AS$1,"",MID("DiLuMaMeJeVeSa",2*WEEKDAY($AR$1+2)-1,2))</f>
        <v/>
      </c>
      <c r="G7" s="54">
        <f>IF(4&gt;$AS$1,"",MID("DiLuMaMeJeVeSa",2*WEEKDAY($AR$1+3)-1,2))</f>
        <v/>
      </c>
      <c r="H7" s="54">
        <f>IF(5&gt;$AS$1,"",MID("DiLuMaMeJeVeSa",2*WEEKDAY($AR$1+4)-1,2))</f>
        <v/>
      </c>
      <c r="I7" s="54">
        <f>IF(6&gt;$AS$1,"",MID("DiLuMaMeJeVeSa",2*WEEKDAY($AR$1+5)-1,2))</f>
        <v/>
      </c>
      <c r="J7" s="54">
        <f>IF(7&gt;$AS$1,"",MID("DiLuMaMeJeVeSa",2*WEEKDAY($AR$1+6)-1,2))</f>
        <v/>
      </c>
      <c r="K7" s="55">
        <f>IF(8&gt;$AS$1,"",MID("DiLuMaMeJeVeSa",2*WEEKDAY($AR$1+7)-1,2))</f>
        <v/>
      </c>
      <c r="L7" s="55">
        <f>IF(9&gt;$AS$1,"",MID("DiLuMaMeJeVeSa",2*WEEKDAY($AR$1+8)-1,2))</f>
        <v/>
      </c>
      <c r="M7" s="55">
        <f>IF(10&gt;$AS$1,"",MID("DiLuMaMeJeVeSa",2*WEEKDAY($AR$1+9)-1,2))</f>
        <v/>
      </c>
      <c r="N7" s="55">
        <f>IF(11&gt;$AS$1,"",MID("DiLuMaMeJeVeSa",2*WEEKDAY($AR$1+10)-1,2))</f>
        <v/>
      </c>
      <c r="O7" s="55">
        <f>IF(12&gt;$AS$1,"",MID("DiLuMaMeJeVeSa",2*WEEKDAY($AR$1+11)-1,2))</f>
        <v/>
      </c>
      <c r="P7" s="55">
        <f>IF(13&gt;$AS$1,"",MID("DiLuMaMeJeVeSa",2*WEEKDAY($AR$1+12)-1,2))</f>
        <v/>
      </c>
      <c r="Q7" s="55">
        <f>IF(14&gt;$AS$1,"",MID("DiLuMaMeJeVeSa",2*WEEKDAY($AR$1+13)-1,2))</f>
        <v/>
      </c>
      <c r="R7" s="56">
        <f>IF(15&gt;$AS$1,"",MID("DiLuMaMeJeVeSa",2*WEEKDAY($AR$1+14)-1,2))</f>
        <v/>
      </c>
      <c r="S7" s="56">
        <f>IF(16&gt;$AS$1,"",MID("DiLuMaMeJeVeSa",2*WEEKDAY($AR$1+15)-1,2))</f>
        <v/>
      </c>
      <c r="T7" s="56">
        <f>IF(17&gt;$AS$1,"",MID("DiLuMaMeJeVeSa",2*WEEKDAY($AR$1+16)-1,2))</f>
        <v/>
      </c>
      <c r="U7" s="56">
        <f>IF(18&gt;$AS$1,"",MID("DiLuMaMeJeVeSa",2*WEEKDAY($AR$1+17)-1,2))</f>
        <v/>
      </c>
      <c r="V7" s="56">
        <f>IF(19&gt;$AS$1,"",MID("DiLuMaMeJeVeSa",2*WEEKDAY($AR$1+18)-1,2))</f>
        <v/>
      </c>
      <c r="W7" s="56">
        <f>IF(20&gt;$AS$1,"",MID("DiLuMaMeJeVeSa",2*WEEKDAY($AR$1+19)-1,2))</f>
        <v/>
      </c>
      <c r="X7" s="56">
        <f>IF(21&gt;$AS$1,"",MID("DiLuMaMeJeVeSa",2*WEEKDAY($AR$1+20)-1,2))</f>
        <v/>
      </c>
      <c r="Y7" s="57">
        <f>IF(22&gt;$AS$1,"",MID("DiLuMaMeJeVeSa",2*WEEKDAY($AR$1+21)-1,2))</f>
        <v/>
      </c>
      <c r="Z7" s="57">
        <f>IF(23&gt;$AS$1,"",MID("DiLuMaMeJeVeSa",2*WEEKDAY($AR$1+22)-1,2))</f>
        <v/>
      </c>
      <c r="AA7" s="57">
        <f>IF(24&gt;$AS$1,"",MID("DiLuMaMeJeVeSa",2*WEEKDAY($AR$1+23)-1,2))</f>
        <v/>
      </c>
      <c r="AB7" s="57">
        <f>IF(25&gt;$AS$1,"",MID("DiLuMaMeJeVeSa",2*WEEKDAY($AR$1+24)-1,2))</f>
        <v/>
      </c>
      <c r="AC7" s="57">
        <f>IF(26&gt;$AS$1,"",MID("DiLuMaMeJeVeSa",2*WEEKDAY($AR$1+25)-1,2))</f>
        <v/>
      </c>
      <c r="AD7" s="57">
        <f>IF(27&gt;$AS$1,"",MID("DiLuMaMeJeVeSa",2*WEEKDAY($AR$1+26)-1,2))</f>
        <v/>
      </c>
      <c r="AE7" s="57">
        <f>IF(28&gt;$AS$1,"",MID("DiLuMaMeJeVeSa",2*WEEKDAY($AR$1+27)-1,2))</f>
        <v/>
      </c>
      <c r="AF7" s="58">
        <f>IF(29&gt;$AS$1,"",MID("DiLuMaMeJeVeSa",2*WEEKDAY($AR$1+28)-1,2))</f>
        <v/>
      </c>
      <c r="AG7" s="58">
        <f>IF(30&gt;$AS$1,"",MID("DiLuMaMeJeVeSa",2*WEEKDAY($AR$1+29)-1,2))</f>
        <v/>
      </c>
      <c r="AH7" s="58">
        <f>IF(31&gt;$AS$1,"",MID("DiLuMaMeJeVeSa",2*WEEKDAY($AR$1+30)-1,2))</f>
        <v/>
      </c>
      <c r="AI7" s="1" t="n"/>
      <c r="AJ7" s="1" t="n"/>
      <c r="AN7" s="1" t="n"/>
      <c r="AO7" s="1" t="n"/>
      <c r="AP7" s="1" t="n"/>
      <c r="AQ7" s="1" t="n"/>
      <c r="AR7" s="1" t="n"/>
      <c r="AS7" s="1" t="n"/>
      <c r="AT7" s="1" t="n"/>
    </row>
    <row r="8" ht="14" customHeight="1">
      <c r="A8" s="1" t="n"/>
      <c r="B8" s="1" t="n"/>
      <c r="C8" s="1" t="n"/>
      <c r="D8" s="59">
        <f>IF(1&gt;$AS$1,"",1)</f>
        <v/>
      </c>
      <c r="E8" s="59">
        <f>IF(2&gt;$AS$1,"",2)</f>
        <v/>
      </c>
      <c r="F8" s="59">
        <f>IF(3&gt;$AS$1,"",3)</f>
        <v/>
      </c>
      <c r="G8" s="59">
        <f>IF(4&gt;$AS$1,"",4)</f>
        <v/>
      </c>
      <c r="H8" s="59">
        <f>IF(5&gt;$AS$1,"",5)</f>
        <v/>
      </c>
      <c r="I8" s="59">
        <f>IF(6&gt;$AS$1,"",6)</f>
        <v/>
      </c>
      <c r="J8" s="59">
        <f>IF(7&gt;$AS$1,"",7)</f>
        <v/>
      </c>
      <c r="K8" s="60">
        <f>IF(8&gt;$AS$1,"",8)</f>
        <v/>
      </c>
      <c r="L8" s="60">
        <f>IF(9&gt;$AS$1,"",9)</f>
        <v/>
      </c>
      <c r="M8" s="60">
        <f>IF(10&gt;$AS$1,"",10)</f>
        <v/>
      </c>
      <c r="N8" s="60">
        <f>IF(11&gt;$AS$1,"",11)</f>
        <v/>
      </c>
      <c r="O8" s="60">
        <f>IF(12&gt;$AS$1,"",12)</f>
        <v/>
      </c>
      <c r="P8" s="60">
        <f>IF(13&gt;$AS$1,"",13)</f>
        <v/>
      </c>
      <c r="Q8" s="60">
        <f>IF(14&gt;$AS$1,"",14)</f>
        <v/>
      </c>
      <c r="R8" s="61">
        <f>IF(15&gt;$AS$1,"",15)</f>
        <v/>
      </c>
      <c r="S8" s="61">
        <f>IF(16&gt;$AS$1,"",16)</f>
        <v/>
      </c>
      <c r="T8" s="61">
        <f>IF(17&gt;$AS$1,"",17)</f>
        <v/>
      </c>
      <c r="U8" s="61">
        <f>IF(18&gt;$AS$1,"",18)</f>
        <v/>
      </c>
      <c r="V8" s="61">
        <f>IF(19&gt;$AS$1,"",19)</f>
        <v/>
      </c>
      <c r="W8" s="61">
        <f>IF(20&gt;$AS$1,"",20)</f>
        <v/>
      </c>
      <c r="X8" s="61">
        <f>IF(21&gt;$AS$1,"",21)</f>
        <v/>
      </c>
      <c r="Y8" s="62">
        <f>IF(22&gt;$AS$1,"",22)</f>
        <v/>
      </c>
      <c r="Z8" s="62">
        <f>IF(23&gt;$AS$1,"",23)</f>
        <v/>
      </c>
      <c r="AA8" s="62">
        <f>IF(24&gt;$AS$1,"",24)</f>
        <v/>
      </c>
      <c r="AB8" s="62">
        <f>IF(25&gt;$AS$1,"",25)</f>
        <v/>
      </c>
      <c r="AC8" s="62">
        <f>IF(26&gt;$AS$1,"",26)</f>
        <v/>
      </c>
      <c r="AD8" s="62">
        <f>IF(27&gt;$AS$1,"",27)</f>
        <v/>
      </c>
      <c r="AE8" s="62">
        <f>IF(28&gt;$AS$1,"",28)</f>
        <v/>
      </c>
      <c r="AF8" s="63">
        <f>IF(29&gt;$AS$1,"",29)</f>
        <v/>
      </c>
      <c r="AG8" s="63">
        <f>IF(30&gt;$AS$1,"",30)</f>
        <v/>
      </c>
      <c r="AH8" s="63">
        <f>IF(31&gt;$AS$1,"",31)</f>
        <v/>
      </c>
      <c r="AI8" s="1" t="n"/>
      <c r="AJ8" s="1" t="n"/>
      <c r="AK8" s="64" t="inlineStr">
        <is>
          <t>Habitude</t>
        </is>
      </c>
      <c r="AL8" s="65" t="inlineStr">
        <is>
          <t>Régularité</t>
        </is>
      </c>
      <c r="AM8" s="65" t="inlineStr">
        <is>
          <t>%</t>
        </is>
      </c>
      <c r="AN8" s="1" t="n"/>
      <c r="AO8" s="1" t="n"/>
      <c r="AP8" s="1" t="n"/>
      <c r="AQ8" s="1" t="n"/>
      <c r="AR8" s="1" t="n"/>
      <c r="AS8" s="1" t="n"/>
      <c r="AT8" s="1" t="n"/>
    </row>
    <row r="9" ht="22" customHeight="1">
      <c r="A9" s="1" t="n"/>
      <c r="B9" s="1" t="n"/>
      <c r="C9" s="66">
        <f>IF('Démarrer'!C9="","",'Démarrer'!C9)</f>
        <v/>
      </c>
      <c r="D9" s="67" t="n"/>
      <c r="E9" s="67" t="n"/>
      <c r="F9" s="67" t="n"/>
      <c r="G9" s="67" t="n"/>
      <c r="H9" s="67" t="n"/>
      <c r="I9" s="67" t="n"/>
      <c r="J9" s="67" t="n"/>
      <c r="K9" s="67" t="n"/>
      <c r="L9" s="67" t="n"/>
      <c r="M9" s="67" t="n"/>
      <c r="N9" s="67" t="n"/>
      <c r="O9" s="67" t="n"/>
      <c r="P9" s="67" t="n"/>
      <c r="Q9" s="67" t="n"/>
      <c r="R9" s="67" t="n"/>
      <c r="S9" s="67" t="n"/>
      <c r="T9" s="67" t="n"/>
      <c r="U9" s="67" t="n"/>
      <c r="V9" s="67" t="n"/>
      <c r="W9" s="67" t="n"/>
      <c r="X9" s="67" t="n"/>
      <c r="Y9" s="67" t="n"/>
      <c r="Z9" s="67" t="n"/>
      <c r="AA9" s="67" t="n"/>
      <c r="AB9" s="67" t="n"/>
      <c r="AC9" s="67" t="n"/>
      <c r="AD9" s="67" t="n"/>
      <c r="AE9" s="67" t="n"/>
      <c r="AF9" s="67" t="n"/>
      <c r="AG9" s="67" t="n"/>
      <c r="AH9" s="67" t="n"/>
      <c r="AI9" s="1" t="n"/>
      <c r="AJ9" s="1" t="n"/>
      <c r="AK9" s="68">
        <f>C9</f>
        <v/>
      </c>
      <c r="AL9" s="69">
        <f>IF(C9="","",REPT("█",ROUND(MAX(0,MIN(1,AM9))*15,0)))</f>
        <v/>
      </c>
      <c r="AM9" s="70">
        <f>IF(C9="","",IF($AT$1=0,0,MIN(1,AS9/$AT$1)))</f>
        <v/>
      </c>
      <c r="AN9" s="1" t="n"/>
      <c r="AO9" s="1" t="n"/>
      <c r="AP9" s="1" t="n"/>
      <c r="AQ9" s="1" t="n"/>
      <c r="AR9" s="1" t="n"/>
      <c r="AS9" s="34">
        <f>IF(C9="","",(COUNTA(D9:AH9)-COUNTIF(D9:AH9,FALSE)))</f>
        <v/>
      </c>
      <c r="AT9" s="1" t="n"/>
    </row>
    <row r="10" ht="22" customHeight="1">
      <c r="A10" s="1" t="n"/>
      <c r="B10" s="1" t="n"/>
      <c r="C10" s="66">
        <f>IF('Démarrer'!C10="","",'Démarrer'!C10)</f>
        <v/>
      </c>
      <c r="D10" s="67" t="n"/>
      <c r="E10" s="67" t="n"/>
      <c r="F10" s="67" t="n"/>
      <c r="G10" s="67" t="n"/>
      <c r="H10" s="67" t="n"/>
      <c r="I10" s="67" t="n"/>
      <c r="J10" s="67" t="n"/>
      <c r="K10" s="67" t="n"/>
      <c r="L10" s="67" t="n"/>
      <c r="M10" s="67" t="n"/>
      <c r="N10" s="67" t="n"/>
      <c r="O10" s="67" t="n"/>
      <c r="P10" s="67" t="n"/>
      <c r="Q10" s="67" t="n"/>
      <c r="R10" s="67" t="n"/>
      <c r="S10" s="67" t="n"/>
      <c r="T10" s="67" t="n"/>
      <c r="U10" s="67" t="n"/>
      <c r="V10" s="67" t="n"/>
      <c r="W10" s="67" t="n"/>
      <c r="X10" s="67" t="n"/>
      <c r="Y10" s="67" t="n"/>
      <c r="Z10" s="67" t="n"/>
      <c r="AA10" s="67" t="n"/>
      <c r="AB10" s="67" t="n"/>
      <c r="AC10" s="67" t="n"/>
      <c r="AD10" s="67" t="n"/>
      <c r="AE10" s="67" t="n"/>
      <c r="AF10" s="67" t="n"/>
      <c r="AG10" s="67" t="n"/>
      <c r="AH10" s="67" t="n"/>
      <c r="AI10" s="1" t="n"/>
      <c r="AJ10" s="1" t="n"/>
      <c r="AK10" s="68">
        <f>C10</f>
        <v/>
      </c>
      <c r="AL10" s="69">
        <f>IF(C10="","",REPT("█",ROUND(MAX(0,MIN(1,AM10))*15,0)))</f>
        <v/>
      </c>
      <c r="AM10" s="70">
        <f>IF(C10="","",IF($AT$1=0,0,MIN(1,AS10/$AT$1)))</f>
        <v/>
      </c>
      <c r="AN10" s="1" t="n"/>
      <c r="AO10" s="1" t="n"/>
      <c r="AP10" s="1" t="n"/>
      <c r="AQ10" s="1" t="n"/>
      <c r="AR10" s="1" t="n"/>
      <c r="AS10" s="34">
        <f>IF(C10="","",(COUNTA(D10:AH10)-COUNTIF(D10:AH10,FALSE)))</f>
        <v/>
      </c>
      <c r="AT10" s="1" t="n"/>
    </row>
    <row r="11" ht="22" customHeight="1">
      <c r="A11" s="1" t="n"/>
      <c r="B11" s="1" t="n"/>
      <c r="C11" s="66">
        <f>IF('Démarrer'!C11="","",'Démarrer'!C11)</f>
        <v/>
      </c>
      <c r="D11" s="67" t="n"/>
      <c r="E11" s="67" t="n"/>
      <c r="F11" s="67" t="n"/>
      <c r="G11" s="67" t="n"/>
      <c r="H11" s="67" t="n"/>
      <c r="I11" s="67" t="n"/>
      <c r="J11" s="67" t="n"/>
      <c r="K11" s="67" t="n"/>
      <c r="L11" s="67" t="n"/>
      <c r="M11" s="67" t="n"/>
      <c r="N11" s="67" t="n"/>
      <c r="O11" s="67" t="n"/>
      <c r="P11" s="67" t="n"/>
      <c r="Q11" s="67" t="n"/>
      <c r="R11" s="67" t="n"/>
      <c r="S11" s="67" t="n"/>
      <c r="T11" s="67" t="n"/>
      <c r="U11" s="67" t="n"/>
      <c r="V11" s="67" t="n"/>
      <c r="W11" s="67" t="n"/>
      <c r="X11" s="67" t="n"/>
      <c r="Y11" s="67" t="n"/>
      <c r="Z11" s="67" t="n"/>
      <c r="AA11" s="67" t="n"/>
      <c r="AB11" s="67" t="n"/>
      <c r="AC11" s="67" t="n"/>
      <c r="AD11" s="67" t="n"/>
      <c r="AE11" s="67" t="n"/>
      <c r="AF11" s="67" t="n"/>
      <c r="AG11" s="67" t="n"/>
      <c r="AH11" s="67" t="n"/>
      <c r="AI11" s="1" t="n"/>
      <c r="AJ11" s="1" t="n"/>
      <c r="AK11" s="68">
        <f>C11</f>
        <v/>
      </c>
      <c r="AL11" s="69">
        <f>IF(C11="","",REPT("█",ROUND(MAX(0,MIN(1,AM11))*15,0)))</f>
        <v/>
      </c>
      <c r="AM11" s="70">
        <f>IF(C11="","",IF($AT$1=0,0,MIN(1,AS11/$AT$1)))</f>
        <v/>
      </c>
      <c r="AN11" s="1" t="n"/>
      <c r="AO11" s="1" t="n"/>
      <c r="AP11" s="1" t="n"/>
      <c r="AQ11" s="1" t="n"/>
      <c r="AR11" s="1" t="n"/>
      <c r="AS11" s="34">
        <f>IF(C11="","",(COUNTA(D11:AH11)-COUNTIF(D11:AH11,FALSE)))</f>
        <v/>
      </c>
      <c r="AT11" s="1" t="n"/>
    </row>
    <row r="12" ht="22" customHeight="1">
      <c r="A12" s="1" t="n"/>
      <c r="B12" s="1" t="n"/>
      <c r="C12" s="66">
        <f>IF('Démarrer'!C12="","",'Démarrer'!C12)</f>
        <v/>
      </c>
      <c r="D12" s="67" t="n"/>
      <c r="E12" s="67" t="n"/>
      <c r="F12" s="67" t="n"/>
      <c r="G12" s="67" t="n"/>
      <c r="H12" s="67" t="n"/>
      <c r="I12" s="67" t="n"/>
      <c r="J12" s="67" t="n"/>
      <c r="K12" s="67" t="n"/>
      <c r="L12" s="67" t="n"/>
      <c r="M12" s="67" t="n"/>
      <c r="N12" s="67" t="n"/>
      <c r="O12" s="67" t="n"/>
      <c r="P12" s="67" t="n"/>
      <c r="Q12" s="67" t="n"/>
      <c r="R12" s="67" t="n"/>
      <c r="S12" s="67" t="n"/>
      <c r="T12" s="67" t="n"/>
      <c r="U12" s="67" t="n"/>
      <c r="V12" s="67" t="n"/>
      <c r="W12" s="67" t="n"/>
      <c r="X12" s="67" t="n"/>
      <c r="Y12" s="67" t="n"/>
      <c r="Z12" s="67" t="n"/>
      <c r="AA12" s="67" t="n"/>
      <c r="AB12" s="67" t="n"/>
      <c r="AC12" s="67" t="n"/>
      <c r="AD12" s="67" t="n"/>
      <c r="AE12" s="67" t="n"/>
      <c r="AF12" s="67" t="n"/>
      <c r="AG12" s="67" t="n"/>
      <c r="AH12" s="67" t="n"/>
      <c r="AI12" s="1" t="n"/>
      <c r="AJ12" s="1" t="n"/>
      <c r="AK12" s="68">
        <f>C12</f>
        <v/>
      </c>
      <c r="AL12" s="69">
        <f>IF(C12="","",REPT("█",ROUND(MAX(0,MIN(1,AM12))*15,0)))</f>
        <v/>
      </c>
      <c r="AM12" s="70">
        <f>IF(C12="","",IF($AT$1=0,0,MIN(1,AS12/$AT$1)))</f>
        <v/>
      </c>
      <c r="AN12" s="1" t="n"/>
      <c r="AO12" s="1" t="n"/>
      <c r="AP12" s="1" t="n"/>
      <c r="AQ12" s="1" t="n"/>
      <c r="AR12" s="1" t="n"/>
      <c r="AS12" s="34">
        <f>IF(C12="","",(COUNTA(D12:AH12)-COUNTIF(D12:AH12,FALSE)))</f>
        <v/>
      </c>
      <c r="AT12" s="1" t="n"/>
    </row>
    <row r="13" ht="22" customHeight="1">
      <c r="A13" s="1" t="n"/>
      <c r="B13" s="1" t="n"/>
      <c r="C13" s="66">
        <f>IF('Démarrer'!C13="","",'Démarrer'!C13)</f>
        <v/>
      </c>
      <c r="D13" s="67" t="n"/>
      <c r="E13" s="67" t="n"/>
      <c r="F13" s="67" t="n"/>
      <c r="G13" s="67" t="n"/>
      <c r="H13" s="67" t="n"/>
      <c r="I13" s="67" t="n"/>
      <c r="J13" s="67" t="n"/>
      <c r="K13" s="67" t="n"/>
      <c r="L13" s="67" t="n"/>
      <c r="M13" s="67" t="n"/>
      <c r="N13" s="67" t="n"/>
      <c r="O13" s="67" t="n"/>
      <c r="P13" s="67" t="n"/>
      <c r="Q13" s="67" t="n"/>
      <c r="R13" s="67" t="n"/>
      <c r="S13" s="67" t="n"/>
      <c r="T13" s="67" t="n"/>
      <c r="U13" s="67" t="n"/>
      <c r="V13" s="67" t="n"/>
      <c r="W13" s="67" t="n"/>
      <c r="X13" s="67" t="n"/>
      <c r="Y13" s="67" t="n"/>
      <c r="Z13" s="67" t="n"/>
      <c r="AA13" s="67" t="n"/>
      <c r="AB13" s="67" t="n"/>
      <c r="AC13" s="67" t="n"/>
      <c r="AD13" s="67" t="n"/>
      <c r="AE13" s="67" t="n"/>
      <c r="AF13" s="67" t="n"/>
      <c r="AG13" s="67" t="n"/>
      <c r="AH13" s="67" t="n"/>
      <c r="AI13" s="1" t="n"/>
      <c r="AJ13" s="1" t="n"/>
      <c r="AK13" s="68">
        <f>C13</f>
        <v/>
      </c>
      <c r="AL13" s="69">
        <f>IF(C13="","",REPT("█",ROUND(MAX(0,MIN(1,AM13))*15,0)))</f>
        <v/>
      </c>
      <c r="AM13" s="70">
        <f>IF(C13="","",IF($AT$1=0,0,MIN(1,AS13/$AT$1)))</f>
        <v/>
      </c>
      <c r="AN13" s="1" t="n"/>
      <c r="AO13" s="1" t="n"/>
      <c r="AP13" s="1" t="n"/>
      <c r="AQ13" s="1" t="n"/>
      <c r="AR13" s="1" t="n"/>
      <c r="AS13" s="34">
        <f>IF(C13="","",(COUNTA(D13:AH13)-COUNTIF(D13:AH13,FALSE)))</f>
        <v/>
      </c>
      <c r="AT13" s="1" t="n"/>
    </row>
    <row r="14" ht="22" customHeight="1">
      <c r="A14" s="1" t="n"/>
      <c r="B14" s="1" t="n"/>
      <c r="C14" s="66">
        <f>IF('Démarrer'!C14="","",'Démarrer'!C14)</f>
        <v/>
      </c>
      <c r="D14" s="67" t="n"/>
      <c r="E14" s="67" t="n"/>
      <c r="F14" s="67" t="n"/>
      <c r="G14" s="67" t="n"/>
      <c r="H14" s="67" t="n"/>
      <c r="I14" s="67" t="n"/>
      <c r="J14" s="67" t="n"/>
      <c r="K14" s="67" t="n"/>
      <c r="L14" s="67" t="n"/>
      <c r="M14" s="67" t="n"/>
      <c r="N14" s="67" t="n"/>
      <c r="O14" s="67" t="n"/>
      <c r="P14" s="67" t="n"/>
      <c r="Q14" s="67" t="n"/>
      <c r="R14" s="67" t="n"/>
      <c r="S14" s="67" t="n"/>
      <c r="T14" s="67" t="n"/>
      <c r="U14" s="67" t="n"/>
      <c r="V14" s="67" t="n"/>
      <c r="W14" s="67" t="n"/>
      <c r="X14" s="67" t="n"/>
      <c r="Y14" s="67" t="n"/>
      <c r="Z14" s="67" t="n"/>
      <c r="AA14" s="67" t="n"/>
      <c r="AB14" s="67" t="n"/>
      <c r="AC14" s="67" t="n"/>
      <c r="AD14" s="67" t="n"/>
      <c r="AE14" s="67" t="n"/>
      <c r="AF14" s="67" t="n"/>
      <c r="AG14" s="67" t="n"/>
      <c r="AH14" s="67" t="n"/>
      <c r="AI14" s="1" t="n"/>
      <c r="AJ14" s="1" t="n"/>
      <c r="AK14" s="68">
        <f>C14</f>
        <v/>
      </c>
      <c r="AL14" s="69">
        <f>IF(C14="","",REPT("█",ROUND(MAX(0,MIN(1,AM14))*15,0)))</f>
        <v/>
      </c>
      <c r="AM14" s="70">
        <f>IF(C14="","",IF($AT$1=0,0,MIN(1,AS14/$AT$1)))</f>
        <v/>
      </c>
      <c r="AN14" s="1" t="n"/>
      <c r="AO14" s="1" t="n"/>
      <c r="AP14" s="1" t="n"/>
      <c r="AQ14" s="1" t="n"/>
      <c r="AR14" s="1" t="n"/>
      <c r="AS14" s="34">
        <f>IF(C14="","",(COUNTA(D14:AH14)-COUNTIF(D14:AH14,FALSE)))</f>
        <v/>
      </c>
      <c r="AT14" s="1" t="n"/>
    </row>
    <row r="15" ht="22" customHeight="1">
      <c r="A15" s="1" t="n"/>
      <c r="B15" s="1" t="n"/>
      <c r="C15" s="66">
        <f>IF('Démarrer'!C15="","",'Démarrer'!C15)</f>
        <v/>
      </c>
      <c r="D15" s="67" t="n"/>
      <c r="E15" s="67" t="n"/>
      <c r="F15" s="67" t="n"/>
      <c r="G15" s="67" t="n"/>
      <c r="H15" s="67" t="n"/>
      <c r="I15" s="67" t="n"/>
      <c r="J15" s="67" t="n"/>
      <c r="K15" s="67" t="n"/>
      <c r="L15" s="67" t="n"/>
      <c r="M15" s="67" t="n"/>
      <c r="N15" s="67" t="n"/>
      <c r="O15" s="67" t="n"/>
      <c r="P15" s="67" t="n"/>
      <c r="Q15" s="67" t="n"/>
      <c r="R15" s="67" t="n"/>
      <c r="S15" s="67" t="n"/>
      <c r="T15" s="67" t="n"/>
      <c r="U15" s="67" t="n"/>
      <c r="V15" s="67" t="n"/>
      <c r="W15" s="67" t="n"/>
      <c r="X15" s="67" t="n"/>
      <c r="Y15" s="67" t="n"/>
      <c r="Z15" s="67" t="n"/>
      <c r="AA15" s="67" t="n"/>
      <c r="AB15" s="67" t="n"/>
      <c r="AC15" s="67" t="n"/>
      <c r="AD15" s="67" t="n"/>
      <c r="AE15" s="67" t="n"/>
      <c r="AF15" s="67" t="n"/>
      <c r="AG15" s="67" t="n"/>
      <c r="AH15" s="67" t="n"/>
      <c r="AI15" s="1" t="n"/>
      <c r="AJ15" s="1" t="n"/>
      <c r="AK15" s="68">
        <f>C15</f>
        <v/>
      </c>
      <c r="AL15" s="69">
        <f>IF(C15="","",REPT("█",ROUND(MAX(0,MIN(1,AM15))*15,0)))</f>
        <v/>
      </c>
      <c r="AM15" s="70">
        <f>IF(C15="","",IF($AT$1=0,0,MIN(1,AS15/$AT$1)))</f>
        <v/>
      </c>
      <c r="AN15" s="1" t="n"/>
      <c r="AO15" s="1" t="n"/>
      <c r="AP15" s="1" t="n"/>
      <c r="AQ15" s="1" t="n"/>
      <c r="AR15" s="1" t="n"/>
      <c r="AS15" s="34">
        <f>IF(C15="","",(COUNTA(D15:AH15)-COUNTIF(D15:AH15,FALSE)))</f>
        <v/>
      </c>
      <c r="AT15" s="1" t="n"/>
    </row>
    <row r="16" ht="22" customHeight="1">
      <c r="A16" s="1" t="n"/>
      <c r="B16" s="1" t="n"/>
      <c r="C16" s="66">
        <f>IF('Démarrer'!C16="","",'Démarrer'!C16)</f>
        <v/>
      </c>
      <c r="D16" s="67" t="n"/>
      <c r="E16" s="67" t="n"/>
      <c r="F16" s="67" t="n"/>
      <c r="G16" s="67" t="n"/>
      <c r="H16" s="67" t="n"/>
      <c r="I16" s="67" t="n"/>
      <c r="J16" s="67" t="n"/>
      <c r="K16" s="67" t="n"/>
      <c r="L16" s="67" t="n"/>
      <c r="M16" s="67" t="n"/>
      <c r="N16" s="67" t="n"/>
      <c r="O16" s="67" t="n"/>
      <c r="P16" s="67" t="n"/>
      <c r="Q16" s="67" t="n"/>
      <c r="R16" s="67" t="n"/>
      <c r="S16" s="67" t="n"/>
      <c r="T16" s="67" t="n"/>
      <c r="U16" s="67" t="n"/>
      <c r="V16" s="67" t="n"/>
      <c r="W16" s="67" t="n"/>
      <c r="X16" s="67" t="n"/>
      <c r="Y16" s="67" t="n"/>
      <c r="Z16" s="67" t="n"/>
      <c r="AA16" s="67" t="n"/>
      <c r="AB16" s="67" t="n"/>
      <c r="AC16" s="67" t="n"/>
      <c r="AD16" s="67" t="n"/>
      <c r="AE16" s="67" t="n"/>
      <c r="AF16" s="67" t="n"/>
      <c r="AG16" s="67" t="n"/>
      <c r="AH16" s="67" t="n"/>
      <c r="AI16" s="1" t="n"/>
      <c r="AJ16" s="1" t="n"/>
      <c r="AK16" s="68">
        <f>C16</f>
        <v/>
      </c>
      <c r="AL16" s="69">
        <f>IF(C16="","",REPT("█",ROUND(MAX(0,MIN(1,AM16))*15,0)))</f>
        <v/>
      </c>
      <c r="AM16" s="70">
        <f>IF(C16="","",IF($AT$1=0,0,MIN(1,AS16/$AT$1)))</f>
        <v/>
      </c>
      <c r="AN16" s="1" t="n"/>
      <c r="AO16" s="1" t="n"/>
      <c r="AP16" s="1" t="n"/>
      <c r="AQ16" s="1" t="n"/>
      <c r="AR16" s="1" t="n"/>
      <c r="AS16" s="34">
        <f>IF(C16="","",(COUNTA(D16:AH16)-COUNTIF(D16:AH16,FALSE)))</f>
        <v/>
      </c>
      <c r="AT16" s="1" t="n"/>
    </row>
    <row r="17" ht="22" customHeight="1">
      <c r="A17" s="1" t="n"/>
      <c r="B17" s="1" t="n"/>
      <c r="C17" s="66">
        <f>IF('Démarrer'!C17="","",'Démarrer'!C17)</f>
        <v/>
      </c>
      <c r="D17" s="67" t="n"/>
      <c r="E17" s="67" t="n"/>
      <c r="F17" s="67" t="n"/>
      <c r="G17" s="67" t="n"/>
      <c r="H17" s="67" t="n"/>
      <c r="I17" s="67" t="n"/>
      <c r="J17" s="67" t="n"/>
      <c r="K17" s="67" t="n"/>
      <c r="L17" s="67" t="n"/>
      <c r="M17" s="67" t="n"/>
      <c r="N17" s="67" t="n"/>
      <c r="O17" s="67" t="n"/>
      <c r="P17" s="67" t="n"/>
      <c r="Q17" s="67" t="n"/>
      <c r="R17" s="67" t="n"/>
      <c r="S17" s="67" t="n"/>
      <c r="T17" s="67" t="n"/>
      <c r="U17" s="67" t="n"/>
      <c r="V17" s="67" t="n"/>
      <c r="W17" s="67" t="n"/>
      <c r="X17" s="67" t="n"/>
      <c r="Y17" s="67" t="n"/>
      <c r="Z17" s="67" t="n"/>
      <c r="AA17" s="67" t="n"/>
      <c r="AB17" s="67" t="n"/>
      <c r="AC17" s="67" t="n"/>
      <c r="AD17" s="67" t="n"/>
      <c r="AE17" s="67" t="n"/>
      <c r="AF17" s="67" t="n"/>
      <c r="AG17" s="67" t="n"/>
      <c r="AH17" s="67" t="n"/>
      <c r="AI17" s="1" t="n"/>
      <c r="AJ17" s="1" t="n"/>
      <c r="AK17" s="68">
        <f>C17</f>
        <v/>
      </c>
      <c r="AL17" s="69">
        <f>IF(C17="","",REPT("█",ROUND(MAX(0,MIN(1,AM17))*15,0)))</f>
        <v/>
      </c>
      <c r="AM17" s="70">
        <f>IF(C17="","",IF($AT$1=0,0,MIN(1,AS17/$AT$1)))</f>
        <v/>
      </c>
      <c r="AN17" s="1" t="n"/>
      <c r="AO17" s="1" t="n"/>
      <c r="AP17" s="1" t="n"/>
      <c r="AQ17" s="1" t="n"/>
      <c r="AR17" s="1" t="n"/>
      <c r="AS17" s="34">
        <f>IF(C17="","",(COUNTA(D17:AH17)-COUNTIF(D17:AH17,FALSE)))</f>
        <v/>
      </c>
      <c r="AT17" s="1" t="n"/>
    </row>
    <row r="18" ht="22" customHeight="1">
      <c r="A18" s="1" t="n"/>
      <c r="B18" s="1" t="n"/>
      <c r="C18" s="66">
        <f>IF('Démarrer'!C18="","",'Démarrer'!C18)</f>
        <v/>
      </c>
      <c r="D18" s="67" t="n"/>
      <c r="E18" s="67" t="n"/>
      <c r="F18" s="67" t="n"/>
      <c r="G18" s="67" t="n"/>
      <c r="H18" s="67" t="n"/>
      <c r="I18" s="67" t="n"/>
      <c r="J18" s="67" t="n"/>
      <c r="K18" s="67" t="n"/>
      <c r="L18" s="67" t="n"/>
      <c r="M18" s="67" t="n"/>
      <c r="N18" s="67" t="n"/>
      <c r="O18" s="67" t="n"/>
      <c r="P18" s="67" t="n"/>
      <c r="Q18" s="67" t="n"/>
      <c r="R18" s="67" t="n"/>
      <c r="S18" s="67" t="n"/>
      <c r="T18" s="67" t="n"/>
      <c r="U18" s="67" t="n"/>
      <c r="V18" s="67" t="n"/>
      <c r="W18" s="67" t="n"/>
      <c r="X18" s="67" t="n"/>
      <c r="Y18" s="67" t="n"/>
      <c r="Z18" s="67" t="n"/>
      <c r="AA18" s="67" t="n"/>
      <c r="AB18" s="67" t="n"/>
      <c r="AC18" s="67" t="n"/>
      <c r="AD18" s="67" t="n"/>
      <c r="AE18" s="67" t="n"/>
      <c r="AF18" s="67" t="n"/>
      <c r="AG18" s="67" t="n"/>
      <c r="AH18" s="67" t="n"/>
      <c r="AI18" s="1" t="n"/>
      <c r="AJ18" s="1" t="n"/>
      <c r="AK18" s="68">
        <f>C18</f>
        <v/>
      </c>
      <c r="AL18" s="69">
        <f>IF(C18="","",REPT("█",ROUND(MAX(0,MIN(1,AM18))*15,0)))</f>
        <v/>
      </c>
      <c r="AM18" s="70">
        <f>IF(C18="","",IF($AT$1=0,0,MIN(1,AS18/$AT$1)))</f>
        <v/>
      </c>
      <c r="AN18" s="1" t="n"/>
      <c r="AO18" s="1" t="n"/>
      <c r="AP18" s="1" t="n"/>
      <c r="AQ18" s="1" t="n"/>
      <c r="AR18" s="1" t="n"/>
      <c r="AS18" s="34">
        <f>IF(C18="","",(COUNTA(D18:AH18)-COUNTIF(D18:AH18,FALSE)))</f>
        <v/>
      </c>
      <c r="AT18" s="1" t="n"/>
    </row>
    <row r="19" ht="15" customHeight="1">
      <c r="A19" s="1" t="n"/>
      <c r="B19" s="1" t="n"/>
      <c r="C19" s="71" t="inlineStr">
        <is>
          <t>Progression</t>
        </is>
      </c>
      <c r="D19" s="72">
        <f>IF(OR(1&gt;$AS$1,$AR$2=0),"",(COUNTA(D9:D18)-COUNTIF(D9:D18,FALSE))/$AR$2)</f>
        <v/>
      </c>
      <c r="E19" s="72">
        <f>IF(OR(2&gt;$AS$1,$AR$2=0),"",(COUNTA(E9:E18)-COUNTIF(E9:E18,FALSE))/$AR$2)</f>
        <v/>
      </c>
      <c r="F19" s="72">
        <f>IF(OR(3&gt;$AS$1,$AR$2=0),"",(COUNTA(F9:F18)-COUNTIF(F9:F18,FALSE))/$AR$2)</f>
        <v/>
      </c>
      <c r="G19" s="72">
        <f>IF(OR(4&gt;$AS$1,$AR$2=0),"",(COUNTA(G9:G18)-COUNTIF(G9:G18,FALSE))/$AR$2)</f>
        <v/>
      </c>
      <c r="H19" s="72">
        <f>IF(OR(5&gt;$AS$1,$AR$2=0),"",(COUNTA(H9:H18)-COUNTIF(H9:H18,FALSE))/$AR$2)</f>
        <v/>
      </c>
      <c r="I19" s="72">
        <f>IF(OR(6&gt;$AS$1,$AR$2=0),"",(COUNTA(I9:I18)-COUNTIF(I9:I18,FALSE))/$AR$2)</f>
        <v/>
      </c>
      <c r="J19" s="72">
        <f>IF(OR(7&gt;$AS$1,$AR$2=0),"",(COUNTA(J9:J18)-COUNTIF(J9:J18,FALSE))/$AR$2)</f>
        <v/>
      </c>
      <c r="K19" s="72">
        <f>IF(OR(8&gt;$AS$1,$AR$2=0),"",(COUNTA(K9:K18)-COUNTIF(K9:K18,FALSE))/$AR$2)</f>
        <v/>
      </c>
      <c r="L19" s="72">
        <f>IF(OR(9&gt;$AS$1,$AR$2=0),"",(COUNTA(L9:L18)-COUNTIF(L9:L18,FALSE))/$AR$2)</f>
        <v/>
      </c>
      <c r="M19" s="72">
        <f>IF(OR(10&gt;$AS$1,$AR$2=0),"",(COUNTA(M9:M18)-COUNTIF(M9:M18,FALSE))/$AR$2)</f>
        <v/>
      </c>
      <c r="N19" s="72">
        <f>IF(OR(11&gt;$AS$1,$AR$2=0),"",(COUNTA(N9:N18)-COUNTIF(N9:N18,FALSE))/$AR$2)</f>
        <v/>
      </c>
      <c r="O19" s="72">
        <f>IF(OR(12&gt;$AS$1,$AR$2=0),"",(COUNTA(O9:O18)-COUNTIF(O9:O18,FALSE))/$AR$2)</f>
        <v/>
      </c>
      <c r="P19" s="72">
        <f>IF(OR(13&gt;$AS$1,$AR$2=0),"",(COUNTA(P9:P18)-COUNTIF(P9:P18,FALSE))/$AR$2)</f>
        <v/>
      </c>
      <c r="Q19" s="72">
        <f>IF(OR(14&gt;$AS$1,$AR$2=0),"",(COUNTA(Q9:Q18)-COUNTIF(Q9:Q18,FALSE))/$AR$2)</f>
        <v/>
      </c>
      <c r="R19" s="72">
        <f>IF(OR(15&gt;$AS$1,$AR$2=0),"",(COUNTA(R9:R18)-COUNTIF(R9:R18,FALSE))/$AR$2)</f>
        <v/>
      </c>
      <c r="S19" s="72">
        <f>IF(OR(16&gt;$AS$1,$AR$2=0),"",(COUNTA(S9:S18)-COUNTIF(S9:S18,FALSE))/$AR$2)</f>
        <v/>
      </c>
      <c r="T19" s="72">
        <f>IF(OR(17&gt;$AS$1,$AR$2=0),"",(COUNTA(T9:T18)-COUNTIF(T9:T18,FALSE))/$AR$2)</f>
        <v/>
      </c>
      <c r="U19" s="72">
        <f>IF(OR(18&gt;$AS$1,$AR$2=0),"",(COUNTA(U9:U18)-COUNTIF(U9:U18,FALSE))/$AR$2)</f>
        <v/>
      </c>
      <c r="V19" s="72">
        <f>IF(OR(19&gt;$AS$1,$AR$2=0),"",(COUNTA(V9:V18)-COUNTIF(V9:V18,FALSE))/$AR$2)</f>
        <v/>
      </c>
      <c r="W19" s="72">
        <f>IF(OR(20&gt;$AS$1,$AR$2=0),"",(COUNTA(W9:W18)-COUNTIF(W9:W18,FALSE))/$AR$2)</f>
        <v/>
      </c>
      <c r="X19" s="72">
        <f>IF(OR(21&gt;$AS$1,$AR$2=0),"",(COUNTA(X9:X18)-COUNTIF(X9:X18,FALSE))/$AR$2)</f>
        <v/>
      </c>
      <c r="Y19" s="72">
        <f>IF(OR(22&gt;$AS$1,$AR$2=0),"",(COUNTA(Y9:Y18)-COUNTIF(Y9:Y18,FALSE))/$AR$2)</f>
        <v/>
      </c>
      <c r="Z19" s="72">
        <f>IF(OR(23&gt;$AS$1,$AR$2=0),"",(COUNTA(Z9:Z18)-COUNTIF(Z9:Z18,FALSE))/$AR$2)</f>
        <v/>
      </c>
      <c r="AA19" s="72">
        <f>IF(OR(24&gt;$AS$1,$AR$2=0),"",(COUNTA(AA9:AA18)-COUNTIF(AA9:AA18,FALSE))/$AR$2)</f>
        <v/>
      </c>
      <c r="AB19" s="72">
        <f>IF(OR(25&gt;$AS$1,$AR$2=0),"",(COUNTA(AB9:AB18)-COUNTIF(AB9:AB18,FALSE))/$AR$2)</f>
        <v/>
      </c>
      <c r="AC19" s="72">
        <f>IF(OR(26&gt;$AS$1,$AR$2=0),"",(COUNTA(AC9:AC18)-COUNTIF(AC9:AC18,FALSE))/$AR$2)</f>
        <v/>
      </c>
      <c r="AD19" s="72">
        <f>IF(OR(27&gt;$AS$1,$AR$2=0),"",(COUNTA(AD9:AD18)-COUNTIF(AD9:AD18,FALSE))/$AR$2)</f>
        <v/>
      </c>
      <c r="AE19" s="72">
        <f>IF(OR(28&gt;$AS$1,$AR$2=0),"",(COUNTA(AE9:AE18)-COUNTIF(AE9:AE18,FALSE))/$AR$2)</f>
        <v/>
      </c>
      <c r="AF19" s="72">
        <f>IF(OR(29&gt;$AS$1,$AR$2=0),"",(COUNTA(AF9:AF18)-COUNTIF(AF9:AF18,FALSE))/$AR$2)</f>
        <v/>
      </c>
      <c r="AG19" s="72">
        <f>IF(OR(30&gt;$AS$1,$AR$2=0),"",(COUNTA(AG9:AG18)-COUNTIF(AG9:AG18,FALSE))/$AR$2)</f>
        <v/>
      </c>
      <c r="AH19" s="72">
        <f>IF(OR(31&gt;$AS$1,$AR$2=0),"",(COUNTA(AH9:AH18)-COUNTIF(AH9:AH18,FALSE))/$AR$2)</f>
        <v/>
      </c>
      <c r="AI19" s="1" t="n"/>
      <c r="AJ19" s="1" t="n"/>
      <c r="AK19" s="73" t="inlineStr">
        <is>
          <t>Meilleure habitude</t>
        </is>
      </c>
      <c r="AL19" s="74">
        <f>IF(MAX(AM9:AM18)&lt;=0,"—",INDEX(C9:C18,MATCH(MAX(AM9:AM18),AM9:AM18,0)))</f>
        <v/>
      </c>
      <c r="AN19" s="1" t="n"/>
      <c r="AO19" s="1" t="n"/>
      <c r="AP19" s="1" t="n"/>
      <c r="AQ19" s="1" t="n"/>
      <c r="AR19" s="1" t="n"/>
      <c r="AS19" s="1" t="n"/>
      <c r="AT19" s="1" t="n"/>
    </row>
    <row r="20" ht="15" customHeight="1">
      <c r="A20" s="1" t="n"/>
      <c r="B20" s="1" t="n"/>
      <c r="C20" s="75" t="inlineStr">
        <is>
          <t>Fait</t>
        </is>
      </c>
      <c r="D20" s="76">
        <f>IF(1&gt;$AS$1,"",(COUNTA(D9:D18)-COUNTIF(D9:D18,FALSE)))</f>
        <v/>
      </c>
      <c r="E20" s="76">
        <f>IF(2&gt;$AS$1,"",(COUNTA(E9:E18)-COUNTIF(E9:E18,FALSE)))</f>
        <v/>
      </c>
      <c r="F20" s="76">
        <f>IF(3&gt;$AS$1,"",(COUNTA(F9:F18)-COUNTIF(F9:F18,FALSE)))</f>
        <v/>
      </c>
      <c r="G20" s="76">
        <f>IF(4&gt;$AS$1,"",(COUNTA(G9:G18)-COUNTIF(G9:G18,FALSE)))</f>
        <v/>
      </c>
      <c r="H20" s="76">
        <f>IF(5&gt;$AS$1,"",(COUNTA(H9:H18)-COUNTIF(H9:H18,FALSE)))</f>
        <v/>
      </c>
      <c r="I20" s="76">
        <f>IF(6&gt;$AS$1,"",(COUNTA(I9:I18)-COUNTIF(I9:I18,FALSE)))</f>
        <v/>
      </c>
      <c r="J20" s="76">
        <f>IF(7&gt;$AS$1,"",(COUNTA(J9:J18)-COUNTIF(J9:J18,FALSE)))</f>
        <v/>
      </c>
      <c r="K20" s="76">
        <f>IF(8&gt;$AS$1,"",(COUNTA(K9:K18)-COUNTIF(K9:K18,FALSE)))</f>
        <v/>
      </c>
      <c r="L20" s="76">
        <f>IF(9&gt;$AS$1,"",(COUNTA(L9:L18)-COUNTIF(L9:L18,FALSE)))</f>
        <v/>
      </c>
      <c r="M20" s="76">
        <f>IF(10&gt;$AS$1,"",(COUNTA(M9:M18)-COUNTIF(M9:M18,FALSE)))</f>
        <v/>
      </c>
      <c r="N20" s="76">
        <f>IF(11&gt;$AS$1,"",(COUNTA(N9:N18)-COUNTIF(N9:N18,FALSE)))</f>
        <v/>
      </c>
      <c r="O20" s="76">
        <f>IF(12&gt;$AS$1,"",(COUNTA(O9:O18)-COUNTIF(O9:O18,FALSE)))</f>
        <v/>
      </c>
      <c r="P20" s="76">
        <f>IF(13&gt;$AS$1,"",(COUNTA(P9:P18)-COUNTIF(P9:P18,FALSE)))</f>
        <v/>
      </c>
      <c r="Q20" s="76">
        <f>IF(14&gt;$AS$1,"",(COUNTA(Q9:Q18)-COUNTIF(Q9:Q18,FALSE)))</f>
        <v/>
      </c>
      <c r="R20" s="76">
        <f>IF(15&gt;$AS$1,"",(COUNTA(R9:R18)-COUNTIF(R9:R18,FALSE)))</f>
        <v/>
      </c>
      <c r="S20" s="76">
        <f>IF(16&gt;$AS$1,"",(COUNTA(S9:S18)-COUNTIF(S9:S18,FALSE)))</f>
        <v/>
      </c>
      <c r="T20" s="76">
        <f>IF(17&gt;$AS$1,"",(COUNTA(T9:T18)-COUNTIF(T9:T18,FALSE)))</f>
        <v/>
      </c>
      <c r="U20" s="76">
        <f>IF(18&gt;$AS$1,"",(COUNTA(U9:U18)-COUNTIF(U9:U18,FALSE)))</f>
        <v/>
      </c>
      <c r="V20" s="76">
        <f>IF(19&gt;$AS$1,"",(COUNTA(V9:V18)-COUNTIF(V9:V18,FALSE)))</f>
        <v/>
      </c>
      <c r="W20" s="76">
        <f>IF(20&gt;$AS$1,"",(COUNTA(W9:W18)-COUNTIF(W9:W18,FALSE)))</f>
        <v/>
      </c>
      <c r="X20" s="76">
        <f>IF(21&gt;$AS$1,"",(COUNTA(X9:X18)-COUNTIF(X9:X18,FALSE)))</f>
        <v/>
      </c>
      <c r="Y20" s="76">
        <f>IF(22&gt;$AS$1,"",(COUNTA(Y9:Y18)-COUNTIF(Y9:Y18,FALSE)))</f>
        <v/>
      </c>
      <c r="Z20" s="76">
        <f>IF(23&gt;$AS$1,"",(COUNTA(Z9:Z18)-COUNTIF(Z9:Z18,FALSE)))</f>
        <v/>
      </c>
      <c r="AA20" s="76">
        <f>IF(24&gt;$AS$1,"",(COUNTA(AA9:AA18)-COUNTIF(AA9:AA18,FALSE)))</f>
        <v/>
      </c>
      <c r="AB20" s="76">
        <f>IF(25&gt;$AS$1,"",(COUNTA(AB9:AB18)-COUNTIF(AB9:AB18,FALSE)))</f>
        <v/>
      </c>
      <c r="AC20" s="76">
        <f>IF(26&gt;$AS$1,"",(COUNTA(AC9:AC18)-COUNTIF(AC9:AC18,FALSE)))</f>
        <v/>
      </c>
      <c r="AD20" s="76">
        <f>IF(27&gt;$AS$1,"",(COUNTA(AD9:AD18)-COUNTIF(AD9:AD18,FALSE)))</f>
        <v/>
      </c>
      <c r="AE20" s="76">
        <f>IF(28&gt;$AS$1,"",(COUNTA(AE9:AE18)-COUNTIF(AE9:AE18,FALSE)))</f>
        <v/>
      </c>
      <c r="AF20" s="76">
        <f>IF(29&gt;$AS$1,"",(COUNTA(AF9:AF18)-COUNTIF(AF9:AF18,FALSE)))</f>
        <v/>
      </c>
      <c r="AG20" s="76">
        <f>IF(30&gt;$AS$1,"",(COUNTA(AG9:AG18)-COUNTIF(AG9:AG18,FALSE)))</f>
        <v/>
      </c>
      <c r="AH20" s="76">
        <f>IF(31&gt;$AS$1,"",(COUNTA(AH9:AH18)-COUNTIF(AH9:AH18,FALSE)))</f>
        <v/>
      </c>
      <c r="AI20" s="1" t="n"/>
      <c r="AJ20" s="1" t="n"/>
      <c r="AK20" s="73" t="inlineStr">
        <is>
          <t>Meilleur jour</t>
        </is>
      </c>
      <c r="AL20" s="74">
        <f>IF(MAX(D20:AH20)=0,"—","le "&amp;INDEX(D8:AH8,MATCH(MAX(D20:AH20),D20:AH20,0)))</f>
        <v/>
      </c>
      <c r="AN20" s="1" t="n"/>
      <c r="AO20" s="1" t="n"/>
      <c r="AP20" s="1" t="n"/>
      <c r="AQ20" s="1" t="n"/>
      <c r="AR20" s="1" t="n"/>
      <c r="AS20" s="1" t="n"/>
      <c r="AT20" s="1" t="n"/>
    </row>
    <row r="21" ht="15" customHeight="1">
      <c r="A21" s="1" t="n"/>
      <c r="B21" s="1" t="n"/>
      <c r="C21" s="75" t="inlineStr">
        <is>
          <t>Pas fait</t>
        </is>
      </c>
      <c r="D21" s="77">
        <f>IF(1&gt;$AS$1,"",$AR$2-D20)</f>
        <v/>
      </c>
      <c r="E21" s="77">
        <f>IF(2&gt;$AS$1,"",$AR$2-E20)</f>
        <v/>
      </c>
      <c r="F21" s="77">
        <f>IF(3&gt;$AS$1,"",$AR$2-F20)</f>
        <v/>
      </c>
      <c r="G21" s="77">
        <f>IF(4&gt;$AS$1,"",$AR$2-G20)</f>
        <v/>
      </c>
      <c r="H21" s="77">
        <f>IF(5&gt;$AS$1,"",$AR$2-H20)</f>
        <v/>
      </c>
      <c r="I21" s="77">
        <f>IF(6&gt;$AS$1,"",$AR$2-I20)</f>
        <v/>
      </c>
      <c r="J21" s="77">
        <f>IF(7&gt;$AS$1,"",$AR$2-J20)</f>
        <v/>
      </c>
      <c r="K21" s="77">
        <f>IF(8&gt;$AS$1,"",$AR$2-K20)</f>
        <v/>
      </c>
      <c r="L21" s="77">
        <f>IF(9&gt;$AS$1,"",$AR$2-L20)</f>
        <v/>
      </c>
      <c r="M21" s="77">
        <f>IF(10&gt;$AS$1,"",$AR$2-M20)</f>
        <v/>
      </c>
      <c r="N21" s="77">
        <f>IF(11&gt;$AS$1,"",$AR$2-N20)</f>
        <v/>
      </c>
      <c r="O21" s="77">
        <f>IF(12&gt;$AS$1,"",$AR$2-O20)</f>
        <v/>
      </c>
      <c r="P21" s="77">
        <f>IF(13&gt;$AS$1,"",$AR$2-P20)</f>
        <v/>
      </c>
      <c r="Q21" s="77">
        <f>IF(14&gt;$AS$1,"",$AR$2-Q20)</f>
        <v/>
      </c>
      <c r="R21" s="77">
        <f>IF(15&gt;$AS$1,"",$AR$2-R20)</f>
        <v/>
      </c>
      <c r="S21" s="77">
        <f>IF(16&gt;$AS$1,"",$AR$2-S20)</f>
        <v/>
      </c>
      <c r="T21" s="77">
        <f>IF(17&gt;$AS$1,"",$AR$2-T20)</f>
        <v/>
      </c>
      <c r="U21" s="77">
        <f>IF(18&gt;$AS$1,"",$AR$2-U20)</f>
        <v/>
      </c>
      <c r="V21" s="77">
        <f>IF(19&gt;$AS$1,"",$AR$2-V20)</f>
        <v/>
      </c>
      <c r="W21" s="77">
        <f>IF(20&gt;$AS$1,"",$AR$2-W20)</f>
        <v/>
      </c>
      <c r="X21" s="77">
        <f>IF(21&gt;$AS$1,"",$AR$2-X20)</f>
        <v/>
      </c>
      <c r="Y21" s="77">
        <f>IF(22&gt;$AS$1,"",$AR$2-Y20)</f>
        <v/>
      </c>
      <c r="Z21" s="77">
        <f>IF(23&gt;$AS$1,"",$AR$2-Z20)</f>
        <v/>
      </c>
      <c r="AA21" s="77">
        <f>IF(24&gt;$AS$1,"",$AR$2-AA20)</f>
        <v/>
      </c>
      <c r="AB21" s="77">
        <f>IF(25&gt;$AS$1,"",$AR$2-AB20)</f>
        <v/>
      </c>
      <c r="AC21" s="77">
        <f>IF(26&gt;$AS$1,"",$AR$2-AC20)</f>
        <v/>
      </c>
      <c r="AD21" s="77">
        <f>IF(27&gt;$AS$1,"",$AR$2-AD20)</f>
        <v/>
      </c>
      <c r="AE21" s="77">
        <f>IF(28&gt;$AS$1,"",$AR$2-AE20)</f>
        <v/>
      </c>
      <c r="AF21" s="77">
        <f>IF(29&gt;$AS$1,"",$AR$2-AF20)</f>
        <v/>
      </c>
      <c r="AG21" s="77">
        <f>IF(30&gt;$AS$1,"",$AR$2-AG20)</f>
        <v/>
      </c>
      <c r="AH21" s="77">
        <f>IF(31&gt;$AS$1,"",$AR$2-AH20)</f>
        <v/>
      </c>
      <c r="AI21" s="1" t="n"/>
      <c r="AJ21" s="1" t="n"/>
      <c r="AK21" s="73" t="inlineStr">
        <is>
          <t>Jours parfaits</t>
        </is>
      </c>
      <c r="AL21" s="74">
        <f>COUNTIF(D19:AH19,1)&amp;" jour(s) à 100 %"</f>
        <v/>
      </c>
      <c r="AN21" s="1" t="n"/>
      <c r="AO21" s="1" t="n"/>
      <c r="AP21" s="1" t="n"/>
      <c r="AQ21" s="1" t="n"/>
      <c r="AR21" s="1" t="n"/>
      <c r="AS21" s="1" t="n"/>
      <c r="AT21" s="1" t="n"/>
    </row>
    <row r="22" ht="8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  <c r="AA22" s="1" t="n"/>
      <c r="AB22" s="1" t="n"/>
      <c r="AC22" s="1" t="n"/>
      <c r="AD22" s="1" t="n"/>
      <c r="AE22" s="1" t="n"/>
      <c r="AF22" s="1" t="n"/>
      <c r="AG22" s="1" t="n"/>
      <c r="AH22" s="1" t="n"/>
      <c r="AI22" s="1" t="n"/>
      <c r="AJ22" s="1" t="n"/>
      <c r="AK22" s="1" t="n"/>
      <c r="AL22" s="1" t="n"/>
      <c r="AM22" s="1" t="n"/>
      <c r="AN22" s="1" t="n"/>
      <c r="AO22" s="1" t="n"/>
      <c r="AP22" s="1" t="n"/>
      <c r="AQ22" s="1" t="n"/>
      <c r="AR22" s="1" t="n"/>
      <c r="AS22" s="1" t="n"/>
      <c r="AT22" s="1" t="n"/>
    </row>
    <row r="23" ht="15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  <c r="AA23" s="1" t="n"/>
      <c r="AB23" s="1" t="n"/>
      <c r="AC23" s="1" t="n"/>
      <c r="AD23" s="1" t="n"/>
      <c r="AE23" s="1" t="n"/>
      <c r="AF23" s="1" t="n"/>
      <c r="AG23" s="1" t="n"/>
      <c r="AH23" s="1" t="n"/>
      <c r="AI23" s="1" t="n"/>
      <c r="AJ23" s="1" t="n"/>
      <c r="AK23" s="1" t="n"/>
      <c r="AL23" s="1" t="n"/>
      <c r="AM23" s="1" t="n"/>
      <c r="AN23" s="1" t="n"/>
      <c r="AO23" s="1" t="n"/>
      <c r="AP23" s="1" t="n"/>
      <c r="AQ23" s="1" t="n"/>
      <c r="AR23" s="1" t="n"/>
      <c r="AS23" s="1" t="n"/>
      <c r="AT23" s="1" t="n"/>
    </row>
    <row r="24" ht="15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/>
      <c r="AE24" s="1" t="n"/>
      <c r="AF24" s="1" t="n"/>
      <c r="AG24" s="1" t="n"/>
      <c r="AH24" s="1" t="n"/>
      <c r="AI24" s="1" t="n"/>
      <c r="AJ24" s="1" t="n"/>
      <c r="AK24" s="1" t="n"/>
      <c r="AL24" s="1" t="n"/>
      <c r="AM24" s="1" t="n"/>
      <c r="AN24" s="1" t="n"/>
      <c r="AO24" s="1" t="n"/>
      <c r="AP24" s="1" t="n"/>
      <c r="AQ24" s="1" t="n"/>
      <c r="AR24" s="1" t="n"/>
      <c r="AS24" s="1" t="n"/>
      <c r="AT24" s="1" t="n"/>
    </row>
    <row r="25" ht="15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/>
      <c r="AE25" s="1" t="n"/>
      <c r="AF25" s="1" t="n"/>
      <c r="AG25" s="1" t="n"/>
      <c r="AH25" s="1" t="n"/>
      <c r="AI25" s="1" t="n"/>
      <c r="AJ25" s="1" t="n"/>
      <c r="AK25" s="1" t="n"/>
      <c r="AL25" s="1" t="n"/>
      <c r="AM25" s="1" t="n"/>
      <c r="AN25" s="1" t="n"/>
      <c r="AO25" s="1" t="n"/>
      <c r="AP25" s="1" t="n"/>
      <c r="AQ25" s="1" t="n"/>
      <c r="AR25" s="1" t="n"/>
      <c r="AS25" s="1" t="n"/>
      <c r="AT25" s="1" t="n"/>
    </row>
    <row r="26" ht="15" customHeight="1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  <c r="AA26" s="1" t="n"/>
      <c r="AB26" s="1" t="n"/>
      <c r="AC26" s="1" t="n"/>
      <c r="AD26" s="1" t="n"/>
      <c r="AE26" s="1" t="n"/>
      <c r="AF26" s="1" t="n"/>
      <c r="AG26" s="1" t="n"/>
      <c r="AH26" s="1" t="n"/>
      <c r="AI26" s="1" t="n"/>
      <c r="AJ26" s="1" t="n"/>
      <c r="AK26" s="1" t="n"/>
      <c r="AL26" s="1" t="n"/>
      <c r="AM26" s="1" t="n"/>
      <c r="AN26" s="1" t="n"/>
      <c r="AO26" s="1" t="n"/>
      <c r="AP26" s="1" t="n"/>
      <c r="AQ26" s="1" t="n"/>
      <c r="AR26" s="1" t="n"/>
      <c r="AS26" s="1" t="n"/>
      <c r="AT26" s="1" t="n"/>
    </row>
    <row r="27" ht="15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  <c r="AA27" s="1" t="n"/>
      <c r="AB27" s="1" t="n"/>
      <c r="AC27" s="1" t="n"/>
      <c r="AD27" s="1" t="n"/>
      <c r="AE27" s="1" t="n"/>
      <c r="AF27" s="1" t="n"/>
      <c r="AG27" s="1" t="n"/>
      <c r="AH27" s="1" t="n"/>
      <c r="AI27" s="1" t="n"/>
      <c r="AJ27" s="1" t="n"/>
      <c r="AK27" s="1" t="n"/>
      <c r="AL27" s="1" t="n"/>
      <c r="AM27" s="1" t="n"/>
      <c r="AN27" s="1" t="n"/>
      <c r="AO27" s="1" t="n"/>
      <c r="AP27" s="1" t="n"/>
      <c r="AQ27" s="1" t="n"/>
      <c r="AR27" s="1" t="n"/>
      <c r="AS27" s="1" t="n"/>
      <c r="AT27" s="1" t="n"/>
    </row>
    <row r="28" ht="15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/>
      <c r="AE28" s="1" t="n"/>
      <c r="AF28" s="1" t="n"/>
      <c r="AG28" s="1" t="n"/>
      <c r="AH28" s="1" t="n"/>
      <c r="AI28" s="1" t="n"/>
      <c r="AJ28" s="1" t="n"/>
      <c r="AK28" s="1" t="n"/>
      <c r="AL28" s="1" t="n"/>
      <c r="AM28" s="1" t="n"/>
      <c r="AN28" s="1" t="n"/>
      <c r="AO28" s="1" t="n"/>
      <c r="AP28" s="1" t="n"/>
      <c r="AQ28" s="1" t="n"/>
      <c r="AR28" s="1" t="n"/>
      <c r="AS28" s="1" t="n"/>
      <c r="AT28" s="1" t="n"/>
    </row>
    <row r="29" ht="1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/>
      <c r="AE29" s="1" t="n"/>
      <c r="AF29" s="1" t="n"/>
      <c r="AG29" s="1" t="n"/>
      <c r="AH29" s="1" t="n"/>
      <c r="AI29" s="1" t="n"/>
      <c r="AJ29" s="1" t="n"/>
      <c r="AK29" s="1" t="n"/>
      <c r="AL29" s="1" t="n"/>
      <c r="AM29" s="1" t="n"/>
      <c r="AN29" s="1" t="n"/>
      <c r="AO29" s="1" t="n"/>
      <c r="AP29" s="1" t="n"/>
      <c r="AQ29" s="1" t="n"/>
      <c r="AR29" s="1" t="n"/>
      <c r="AS29" s="1" t="n"/>
      <c r="AT29" s="1" t="n"/>
    </row>
    <row r="30" ht="1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/>
      <c r="AE30" s="1" t="n"/>
      <c r="AF30" s="1" t="n"/>
      <c r="AG30" s="1" t="n"/>
      <c r="AH30" s="1" t="n"/>
      <c r="AI30" s="1" t="n"/>
      <c r="AJ30" s="1" t="n"/>
      <c r="AK30" s="1" t="n"/>
      <c r="AL30" s="1" t="n"/>
      <c r="AM30" s="1" t="n"/>
      <c r="AN30" s="1" t="n"/>
      <c r="AO30" s="1" t="n"/>
      <c r="AP30" s="1" t="n"/>
      <c r="AQ30" s="1" t="n"/>
      <c r="AR30" s="1" t="n"/>
      <c r="AS30" s="1" t="n"/>
      <c r="AT30" s="1" t="n"/>
    </row>
    <row r="31" ht="15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/>
      <c r="AE31" s="1" t="n"/>
      <c r="AF31" s="1" t="n"/>
      <c r="AG31" s="1" t="n"/>
      <c r="AH31" s="1" t="n"/>
      <c r="AI31" s="1" t="n"/>
      <c r="AJ31" s="1" t="n"/>
      <c r="AK31" s="1" t="n"/>
      <c r="AL31" s="1" t="n"/>
      <c r="AM31" s="1" t="n"/>
      <c r="AN31" s="1" t="n"/>
      <c r="AO31" s="1" t="n"/>
      <c r="AP31" s="1" t="n"/>
      <c r="AQ31" s="1" t="n"/>
      <c r="AR31" s="1" t="n"/>
      <c r="AS31" s="1" t="n"/>
      <c r="AT31" s="1" t="n"/>
    </row>
    <row r="32" ht="15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  <c r="AA32" s="1" t="n"/>
      <c r="AB32" s="1" t="n"/>
      <c r="AC32" s="1" t="n"/>
      <c r="AD32" s="1" t="n"/>
      <c r="AE32" s="1" t="n"/>
      <c r="AF32" s="1" t="n"/>
      <c r="AG32" s="1" t="n"/>
      <c r="AH32" s="1" t="n"/>
      <c r="AI32" s="1" t="n"/>
      <c r="AJ32" s="1" t="n"/>
      <c r="AK32" s="1" t="n"/>
      <c r="AL32" s="1" t="n"/>
      <c r="AM32" s="1" t="n"/>
      <c r="AN32" s="1" t="n"/>
      <c r="AO32" s="1" t="n"/>
      <c r="AP32" s="1" t="n"/>
      <c r="AQ32" s="1" t="n"/>
      <c r="AR32" s="1" t="n"/>
      <c r="AS32" s="1" t="n"/>
      <c r="AT32" s="1" t="n"/>
    </row>
    <row r="33" ht="15" customHeight="1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  <c r="AA33" s="1" t="n"/>
      <c r="AB33" s="1" t="n"/>
      <c r="AC33" s="1" t="n"/>
      <c r="AD33" s="1" t="n"/>
      <c r="AE33" s="1" t="n"/>
      <c r="AF33" s="1" t="n"/>
      <c r="AG33" s="1" t="n"/>
      <c r="AH33" s="1" t="n"/>
      <c r="AI33" s="1" t="n"/>
      <c r="AJ33" s="1" t="n"/>
      <c r="AK33" s="1" t="n"/>
      <c r="AL33" s="1" t="n"/>
      <c r="AM33" s="1" t="n"/>
      <c r="AN33" s="1" t="n"/>
      <c r="AO33" s="1" t="n"/>
      <c r="AP33" s="1" t="n"/>
      <c r="AQ33" s="1" t="n"/>
      <c r="AR33" s="1" t="n"/>
      <c r="AS33" s="1" t="n"/>
      <c r="AT33" s="1" t="n"/>
    </row>
    <row r="34" ht="15" customHeight="1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  <c r="AA34" s="1" t="n"/>
      <c r="AB34" s="1" t="n"/>
      <c r="AC34" s="1" t="n"/>
      <c r="AD34" s="1" t="n"/>
      <c r="AE34" s="1" t="n"/>
      <c r="AF34" s="1" t="n"/>
      <c r="AG34" s="1" t="n"/>
      <c r="AH34" s="1" t="n"/>
      <c r="AI34" s="1" t="n"/>
      <c r="AJ34" s="1" t="n"/>
      <c r="AK34" s="1" t="n"/>
      <c r="AL34" s="1" t="n"/>
      <c r="AM34" s="1" t="n"/>
      <c r="AN34" s="1" t="n"/>
      <c r="AO34" s="1" t="n"/>
      <c r="AP34" s="1" t="n"/>
      <c r="AQ34" s="1" t="n"/>
      <c r="AR34" s="1" t="n"/>
      <c r="AS34" s="1" t="n"/>
      <c r="AT34" s="1" t="n"/>
    </row>
    <row r="35" ht="10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  <c r="AA35" s="1" t="n"/>
      <c r="AB35" s="1" t="n"/>
      <c r="AC35" s="1" t="n"/>
      <c r="AD35" s="1" t="n"/>
      <c r="AE35" s="1" t="n"/>
      <c r="AF35" s="1" t="n"/>
      <c r="AG35" s="1" t="n"/>
      <c r="AH35" s="1" t="n"/>
      <c r="AI35" s="1" t="n"/>
      <c r="AJ35" s="1" t="n"/>
      <c r="AK35" s="1" t="n"/>
      <c r="AL35" s="1" t="n"/>
      <c r="AM35" s="1" t="n"/>
      <c r="AN35" s="1" t="n"/>
      <c r="AO35" s="1" t="n"/>
      <c r="AP35" s="1" t="n"/>
      <c r="AQ35" s="1" t="n"/>
      <c r="AR35" s="1" t="n"/>
      <c r="AS35" s="1" t="n"/>
      <c r="AT35" s="1" t="n"/>
    </row>
    <row r="36" ht="18" customHeight="1">
      <c r="A36" s="1" t="n"/>
      <c r="B36" s="1" t="n"/>
      <c r="C36" s="42" t="inlineStr">
        <is>
          <t>État mental</t>
        </is>
      </c>
      <c r="D36" s="43" t="inlineStr">
        <is>
          <t>Semaine 1</t>
        </is>
      </c>
      <c r="E36" s="44" t="n"/>
      <c r="F36" s="44" t="n"/>
      <c r="G36" s="44" t="n"/>
      <c r="H36" s="44" t="n"/>
      <c r="I36" s="44" t="n"/>
      <c r="J36" s="44" t="n"/>
      <c r="K36" s="45" t="inlineStr">
        <is>
          <t>Semaine 2</t>
        </is>
      </c>
      <c r="L36" s="46" t="n"/>
      <c r="M36" s="46" t="n"/>
      <c r="N36" s="46" t="n"/>
      <c r="O36" s="46" t="n"/>
      <c r="P36" s="46" t="n"/>
      <c r="Q36" s="46" t="n"/>
      <c r="R36" s="47" t="inlineStr">
        <is>
          <t>Semaine 3</t>
        </is>
      </c>
      <c r="S36" s="48" t="n"/>
      <c r="T36" s="48" t="n"/>
      <c r="U36" s="48" t="n"/>
      <c r="V36" s="48" t="n"/>
      <c r="W36" s="48" t="n"/>
      <c r="X36" s="48" t="n"/>
      <c r="Y36" s="49" t="inlineStr">
        <is>
          <t>Semaine 4</t>
        </is>
      </c>
      <c r="Z36" s="50" t="n"/>
      <c r="AA36" s="50" t="n"/>
      <c r="AB36" s="50" t="n"/>
      <c r="AC36" s="50" t="n"/>
      <c r="AD36" s="50" t="n"/>
      <c r="AE36" s="50" t="n"/>
      <c r="AF36" s="51" t="inlineStr">
        <is>
          <t>Semaine 5</t>
        </is>
      </c>
      <c r="AG36" s="52" t="n"/>
      <c r="AH36" s="52" t="n"/>
      <c r="AI36" s="1" t="n"/>
      <c r="AJ36" s="1" t="n"/>
      <c r="AK36" s="53" t="inlineStr">
        <is>
          <t>Analyse</t>
        </is>
      </c>
      <c r="AN36" s="1" t="n"/>
      <c r="AO36" s="1" t="n"/>
      <c r="AP36" s="1" t="n"/>
      <c r="AQ36" s="1" t="n"/>
      <c r="AR36" s="1" t="n"/>
      <c r="AS36" s="1" t="n"/>
      <c r="AT36" s="1" t="n"/>
    </row>
    <row r="37" ht="12" customHeight="1">
      <c r="A37" s="1" t="n"/>
      <c r="B37" s="1" t="n"/>
      <c r="C37" s="1" t="n"/>
      <c r="D37" s="54">
        <f>IF(1&gt;$AS$1,"",MID("DiLuMaMeJeVeSa",2*WEEKDAY($AR$1+0)-1,2))</f>
        <v/>
      </c>
      <c r="E37" s="54">
        <f>IF(2&gt;$AS$1,"",MID("DiLuMaMeJeVeSa",2*WEEKDAY($AR$1+1)-1,2))</f>
        <v/>
      </c>
      <c r="F37" s="54">
        <f>IF(3&gt;$AS$1,"",MID("DiLuMaMeJeVeSa",2*WEEKDAY($AR$1+2)-1,2))</f>
        <v/>
      </c>
      <c r="G37" s="54">
        <f>IF(4&gt;$AS$1,"",MID("DiLuMaMeJeVeSa",2*WEEKDAY($AR$1+3)-1,2))</f>
        <v/>
      </c>
      <c r="H37" s="54">
        <f>IF(5&gt;$AS$1,"",MID("DiLuMaMeJeVeSa",2*WEEKDAY($AR$1+4)-1,2))</f>
        <v/>
      </c>
      <c r="I37" s="54">
        <f>IF(6&gt;$AS$1,"",MID("DiLuMaMeJeVeSa",2*WEEKDAY($AR$1+5)-1,2))</f>
        <v/>
      </c>
      <c r="J37" s="54">
        <f>IF(7&gt;$AS$1,"",MID("DiLuMaMeJeVeSa",2*WEEKDAY($AR$1+6)-1,2))</f>
        <v/>
      </c>
      <c r="K37" s="55">
        <f>IF(8&gt;$AS$1,"",MID("DiLuMaMeJeVeSa",2*WEEKDAY($AR$1+7)-1,2))</f>
        <v/>
      </c>
      <c r="L37" s="55">
        <f>IF(9&gt;$AS$1,"",MID("DiLuMaMeJeVeSa",2*WEEKDAY($AR$1+8)-1,2))</f>
        <v/>
      </c>
      <c r="M37" s="55">
        <f>IF(10&gt;$AS$1,"",MID("DiLuMaMeJeVeSa",2*WEEKDAY($AR$1+9)-1,2))</f>
        <v/>
      </c>
      <c r="N37" s="55">
        <f>IF(11&gt;$AS$1,"",MID("DiLuMaMeJeVeSa",2*WEEKDAY($AR$1+10)-1,2))</f>
        <v/>
      </c>
      <c r="O37" s="55">
        <f>IF(12&gt;$AS$1,"",MID("DiLuMaMeJeVeSa",2*WEEKDAY($AR$1+11)-1,2))</f>
        <v/>
      </c>
      <c r="P37" s="55">
        <f>IF(13&gt;$AS$1,"",MID("DiLuMaMeJeVeSa",2*WEEKDAY($AR$1+12)-1,2))</f>
        <v/>
      </c>
      <c r="Q37" s="55">
        <f>IF(14&gt;$AS$1,"",MID("DiLuMaMeJeVeSa",2*WEEKDAY($AR$1+13)-1,2))</f>
        <v/>
      </c>
      <c r="R37" s="56">
        <f>IF(15&gt;$AS$1,"",MID("DiLuMaMeJeVeSa",2*WEEKDAY($AR$1+14)-1,2))</f>
        <v/>
      </c>
      <c r="S37" s="56">
        <f>IF(16&gt;$AS$1,"",MID("DiLuMaMeJeVeSa",2*WEEKDAY($AR$1+15)-1,2))</f>
        <v/>
      </c>
      <c r="T37" s="56">
        <f>IF(17&gt;$AS$1,"",MID("DiLuMaMeJeVeSa",2*WEEKDAY($AR$1+16)-1,2))</f>
        <v/>
      </c>
      <c r="U37" s="56">
        <f>IF(18&gt;$AS$1,"",MID("DiLuMaMeJeVeSa",2*WEEKDAY($AR$1+17)-1,2))</f>
        <v/>
      </c>
      <c r="V37" s="56">
        <f>IF(19&gt;$AS$1,"",MID("DiLuMaMeJeVeSa",2*WEEKDAY($AR$1+18)-1,2))</f>
        <v/>
      </c>
      <c r="W37" s="56">
        <f>IF(20&gt;$AS$1,"",MID("DiLuMaMeJeVeSa",2*WEEKDAY($AR$1+19)-1,2))</f>
        <v/>
      </c>
      <c r="X37" s="56">
        <f>IF(21&gt;$AS$1,"",MID("DiLuMaMeJeVeSa",2*WEEKDAY($AR$1+20)-1,2))</f>
        <v/>
      </c>
      <c r="Y37" s="57">
        <f>IF(22&gt;$AS$1,"",MID("DiLuMaMeJeVeSa",2*WEEKDAY($AR$1+21)-1,2))</f>
        <v/>
      </c>
      <c r="Z37" s="57">
        <f>IF(23&gt;$AS$1,"",MID("DiLuMaMeJeVeSa",2*WEEKDAY($AR$1+22)-1,2))</f>
        <v/>
      </c>
      <c r="AA37" s="57">
        <f>IF(24&gt;$AS$1,"",MID("DiLuMaMeJeVeSa",2*WEEKDAY($AR$1+23)-1,2))</f>
        <v/>
      </c>
      <c r="AB37" s="57">
        <f>IF(25&gt;$AS$1,"",MID("DiLuMaMeJeVeSa",2*WEEKDAY($AR$1+24)-1,2))</f>
        <v/>
      </c>
      <c r="AC37" s="57">
        <f>IF(26&gt;$AS$1,"",MID("DiLuMaMeJeVeSa",2*WEEKDAY($AR$1+25)-1,2))</f>
        <v/>
      </c>
      <c r="AD37" s="57">
        <f>IF(27&gt;$AS$1,"",MID("DiLuMaMeJeVeSa",2*WEEKDAY($AR$1+26)-1,2))</f>
        <v/>
      </c>
      <c r="AE37" s="57">
        <f>IF(28&gt;$AS$1,"",MID("DiLuMaMeJeVeSa",2*WEEKDAY($AR$1+27)-1,2))</f>
        <v/>
      </c>
      <c r="AF37" s="58">
        <f>IF(29&gt;$AS$1,"",MID("DiLuMaMeJeVeSa",2*WEEKDAY($AR$1+28)-1,2))</f>
        <v/>
      </c>
      <c r="AG37" s="58">
        <f>IF(30&gt;$AS$1,"",MID("DiLuMaMeJeVeSa",2*WEEKDAY($AR$1+29)-1,2))</f>
        <v/>
      </c>
      <c r="AH37" s="58">
        <f>IF(31&gt;$AS$1,"",MID("DiLuMaMeJeVeSa",2*WEEKDAY($AR$1+30)-1,2))</f>
        <v/>
      </c>
      <c r="AI37" s="1" t="n"/>
      <c r="AJ37" s="1" t="n"/>
      <c r="AN37" s="1" t="n"/>
      <c r="AO37" s="1" t="n"/>
      <c r="AP37" s="1" t="n"/>
      <c r="AQ37" s="1" t="n"/>
      <c r="AR37" s="1" t="n"/>
      <c r="AS37" s="1" t="n"/>
      <c r="AT37" s="1" t="n"/>
    </row>
    <row r="38" ht="14" customHeight="1">
      <c r="A38" s="1" t="n"/>
      <c r="B38" s="1" t="n"/>
      <c r="C38" s="1" t="n"/>
      <c r="D38" s="59">
        <f>IF(1&gt;$AS$1,"",1)</f>
        <v/>
      </c>
      <c r="E38" s="59">
        <f>IF(2&gt;$AS$1,"",2)</f>
        <v/>
      </c>
      <c r="F38" s="59">
        <f>IF(3&gt;$AS$1,"",3)</f>
        <v/>
      </c>
      <c r="G38" s="59">
        <f>IF(4&gt;$AS$1,"",4)</f>
        <v/>
      </c>
      <c r="H38" s="59">
        <f>IF(5&gt;$AS$1,"",5)</f>
        <v/>
      </c>
      <c r="I38" s="59">
        <f>IF(6&gt;$AS$1,"",6)</f>
        <v/>
      </c>
      <c r="J38" s="59">
        <f>IF(7&gt;$AS$1,"",7)</f>
        <v/>
      </c>
      <c r="K38" s="60">
        <f>IF(8&gt;$AS$1,"",8)</f>
        <v/>
      </c>
      <c r="L38" s="60">
        <f>IF(9&gt;$AS$1,"",9)</f>
        <v/>
      </c>
      <c r="M38" s="60">
        <f>IF(10&gt;$AS$1,"",10)</f>
        <v/>
      </c>
      <c r="N38" s="60">
        <f>IF(11&gt;$AS$1,"",11)</f>
        <v/>
      </c>
      <c r="O38" s="60">
        <f>IF(12&gt;$AS$1,"",12)</f>
        <v/>
      </c>
      <c r="P38" s="60">
        <f>IF(13&gt;$AS$1,"",13)</f>
        <v/>
      </c>
      <c r="Q38" s="60">
        <f>IF(14&gt;$AS$1,"",14)</f>
        <v/>
      </c>
      <c r="R38" s="61">
        <f>IF(15&gt;$AS$1,"",15)</f>
        <v/>
      </c>
      <c r="S38" s="61">
        <f>IF(16&gt;$AS$1,"",16)</f>
        <v/>
      </c>
      <c r="T38" s="61">
        <f>IF(17&gt;$AS$1,"",17)</f>
        <v/>
      </c>
      <c r="U38" s="61">
        <f>IF(18&gt;$AS$1,"",18)</f>
        <v/>
      </c>
      <c r="V38" s="61">
        <f>IF(19&gt;$AS$1,"",19)</f>
        <v/>
      </c>
      <c r="W38" s="61">
        <f>IF(20&gt;$AS$1,"",20)</f>
        <v/>
      </c>
      <c r="X38" s="61">
        <f>IF(21&gt;$AS$1,"",21)</f>
        <v/>
      </c>
      <c r="Y38" s="62">
        <f>IF(22&gt;$AS$1,"",22)</f>
        <v/>
      </c>
      <c r="Z38" s="62">
        <f>IF(23&gt;$AS$1,"",23)</f>
        <v/>
      </c>
      <c r="AA38" s="62">
        <f>IF(24&gt;$AS$1,"",24)</f>
        <v/>
      </c>
      <c r="AB38" s="62">
        <f>IF(25&gt;$AS$1,"",25)</f>
        <v/>
      </c>
      <c r="AC38" s="62">
        <f>IF(26&gt;$AS$1,"",26)</f>
        <v/>
      </c>
      <c r="AD38" s="62">
        <f>IF(27&gt;$AS$1,"",27)</f>
        <v/>
      </c>
      <c r="AE38" s="62">
        <f>IF(28&gt;$AS$1,"",28)</f>
        <v/>
      </c>
      <c r="AF38" s="63">
        <f>IF(29&gt;$AS$1,"",29)</f>
        <v/>
      </c>
      <c r="AG38" s="63">
        <f>IF(30&gt;$AS$1,"",30)</f>
        <v/>
      </c>
      <c r="AH38" s="63">
        <f>IF(31&gt;$AS$1,"",31)</f>
        <v/>
      </c>
      <c r="AI38" s="1" t="n"/>
      <c r="AJ38" s="1" t="n"/>
      <c r="AK38" s="78" t="inlineStr">
        <is>
          <t>Humeur</t>
        </is>
      </c>
      <c r="AL38" s="79" t="n"/>
      <c r="AM38" s="79" t="n"/>
      <c r="AN38" s="1" t="n"/>
      <c r="AO38" s="1" t="n"/>
      <c r="AP38" s="1" t="n"/>
      <c r="AQ38" s="1" t="n"/>
      <c r="AR38" s="1" t="n"/>
      <c r="AS38" s="1" t="n"/>
      <c r="AT38" s="1" t="n"/>
    </row>
    <row r="39" ht="16" customHeight="1">
      <c r="A39" s="1" t="n"/>
      <c r="B39" s="1" t="n"/>
      <c r="C39" s="71" t="inlineStr">
        <is>
          <t>Humeur (1-10)</t>
        </is>
      </c>
      <c r="D39" s="80" t="n"/>
      <c r="E39" s="80" t="n"/>
      <c r="F39" s="80" t="n"/>
      <c r="G39" s="80" t="n"/>
      <c r="H39" s="80" t="n"/>
      <c r="I39" s="80" t="n"/>
      <c r="J39" s="80" t="n"/>
      <c r="K39" s="80" t="n"/>
      <c r="L39" s="80" t="n"/>
      <c r="M39" s="80" t="n"/>
      <c r="N39" s="80" t="n"/>
      <c r="O39" s="80" t="n"/>
      <c r="P39" s="80" t="n"/>
      <c r="Q39" s="80" t="n"/>
      <c r="R39" s="80" t="n"/>
      <c r="S39" s="80" t="n"/>
      <c r="T39" s="80" t="n"/>
      <c r="U39" s="80" t="n"/>
      <c r="V39" s="80" t="n"/>
      <c r="W39" s="80" t="n"/>
      <c r="X39" s="80" t="n"/>
      <c r="Y39" s="80" t="n"/>
      <c r="Z39" s="80" t="n"/>
      <c r="AA39" s="80" t="n"/>
      <c r="AB39" s="80" t="n"/>
      <c r="AC39" s="80" t="n"/>
      <c r="AD39" s="80" t="n"/>
      <c r="AE39" s="80" t="n"/>
      <c r="AF39" s="80" t="n"/>
      <c r="AG39" s="80" t="n"/>
      <c r="AH39" s="80" t="n"/>
      <c r="AI39" s="1" t="n"/>
      <c r="AJ39" s="1" t="n"/>
      <c r="AK39" s="81" t="inlineStr">
        <is>
          <t>Semaine 1</t>
        </is>
      </c>
      <c r="AL39" s="82">
        <f>IF(AM39="","",REPT("█",ROUND(MAX(0,MIN(1,AM39))*15,0)))</f>
        <v/>
      </c>
      <c r="AM39" s="70">
        <f>IF(COUNT(D39:J39)=0,"",AVERAGE(D39:J39)/10)</f>
        <v/>
      </c>
      <c r="AN39" s="1" t="n"/>
      <c r="AO39" s="1" t="n"/>
      <c r="AP39" s="1" t="n"/>
      <c r="AQ39" s="1" t="n"/>
      <c r="AR39" s="1" t="n"/>
      <c r="AS39" s="1" t="n"/>
      <c r="AT39" s="1" t="n"/>
    </row>
    <row r="40" ht="16" customHeight="1">
      <c r="A40" s="1" t="n"/>
      <c r="B40" s="1" t="n"/>
      <c r="C40" s="71" t="inlineStr">
        <is>
          <t>Motivation (1-10)</t>
        </is>
      </c>
      <c r="D40" s="80" t="n"/>
      <c r="E40" s="80" t="n"/>
      <c r="F40" s="80" t="n"/>
      <c r="G40" s="80" t="n"/>
      <c r="H40" s="80" t="n"/>
      <c r="I40" s="80" t="n"/>
      <c r="J40" s="80" t="n"/>
      <c r="K40" s="80" t="n"/>
      <c r="L40" s="80" t="n"/>
      <c r="M40" s="80" t="n"/>
      <c r="N40" s="80" t="n"/>
      <c r="O40" s="80" t="n"/>
      <c r="P40" s="80" t="n"/>
      <c r="Q40" s="80" t="n"/>
      <c r="R40" s="80" t="n"/>
      <c r="S40" s="80" t="n"/>
      <c r="T40" s="80" t="n"/>
      <c r="U40" s="80" t="n"/>
      <c r="V40" s="80" t="n"/>
      <c r="W40" s="80" t="n"/>
      <c r="X40" s="80" t="n"/>
      <c r="Y40" s="80" t="n"/>
      <c r="Z40" s="80" t="n"/>
      <c r="AA40" s="80" t="n"/>
      <c r="AB40" s="80" t="n"/>
      <c r="AC40" s="80" t="n"/>
      <c r="AD40" s="80" t="n"/>
      <c r="AE40" s="80" t="n"/>
      <c r="AF40" s="80" t="n"/>
      <c r="AG40" s="80" t="n"/>
      <c r="AH40" s="80" t="n"/>
      <c r="AI40" s="1" t="n"/>
      <c r="AJ40" s="1" t="n"/>
      <c r="AK40" s="81" t="inlineStr">
        <is>
          <t>Semaine 2</t>
        </is>
      </c>
      <c r="AL40" s="82">
        <f>IF(AM40="","",REPT("█",ROUND(MAX(0,MIN(1,AM40))*15,0)))</f>
        <v/>
      </c>
      <c r="AM40" s="70">
        <f>IF(COUNT(K39:Q39)=0,"",AVERAGE(K39:Q39)/10)</f>
        <v/>
      </c>
      <c r="AN40" s="1" t="n"/>
      <c r="AO40" s="1" t="n"/>
      <c r="AP40" s="1" t="n"/>
      <c r="AQ40" s="1" t="n"/>
      <c r="AR40" s="1" t="n"/>
      <c r="AS40" s="1" t="n"/>
      <c r="AT40" s="1" t="n"/>
    </row>
    <row r="41" ht="16" customHeight="1">
      <c r="A41" s="1" t="n"/>
      <c r="B41" s="1" t="n"/>
      <c r="C41" s="75" t="inlineStr">
        <is>
          <t>Score mental</t>
        </is>
      </c>
      <c r="D41" s="72">
        <f>IF(COUNT(D39:D40)=0,"",AVERAGE(D39:D40)/10)</f>
        <v/>
      </c>
      <c r="E41" s="72">
        <f>IF(COUNT(E39:E40)=0,"",AVERAGE(E39:E40)/10)</f>
        <v/>
      </c>
      <c r="F41" s="72">
        <f>IF(COUNT(F39:F40)=0,"",AVERAGE(F39:F40)/10)</f>
        <v/>
      </c>
      <c r="G41" s="72">
        <f>IF(COUNT(G39:G40)=0,"",AVERAGE(G39:G40)/10)</f>
        <v/>
      </c>
      <c r="H41" s="72">
        <f>IF(COUNT(H39:H40)=0,"",AVERAGE(H39:H40)/10)</f>
        <v/>
      </c>
      <c r="I41" s="72">
        <f>IF(COUNT(I39:I40)=0,"",AVERAGE(I39:I40)/10)</f>
        <v/>
      </c>
      <c r="J41" s="72">
        <f>IF(COUNT(J39:J40)=0,"",AVERAGE(J39:J40)/10)</f>
        <v/>
      </c>
      <c r="K41" s="72">
        <f>IF(COUNT(K39:K40)=0,"",AVERAGE(K39:K40)/10)</f>
        <v/>
      </c>
      <c r="L41" s="72">
        <f>IF(COUNT(L39:L40)=0,"",AVERAGE(L39:L40)/10)</f>
        <v/>
      </c>
      <c r="M41" s="72">
        <f>IF(COUNT(M39:M40)=0,"",AVERAGE(M39:M40)/10)</f>
        <v/>
      </c>
      <c r="N41" s="72">
        <f>IF(COUNT(N39:N40)=0,"",AVERAGE(N39:N40)/10)</f>
        <v/>
      </c>
      <c r="O41" s="72">
        <f>IF(COUNT(O39:O40)=0,"",AVERAGE(O39:O40)/10)</f>
        <v/>
      </c>
      <c r="P41" s="72">
        <f>IF(COUNT(P39:P40)=0,"",AVERAGE(P39:P40)/10)</f>
        <v/>
      </c>
      <c r="Q41" s="72">
        <f>IF(COUNT(Q39:Q40)=0,"",AVERAGE(Q39:Q40)/10)</f>
        <v/>
      </c>
      <c r="R41" s="72">
        <f>IF(COUNT(R39:R40)=0,"",AVERAGE(R39:R40)/10)</f>
        <v/>
      </c>
      <c r="S41" s="72">
        <f>IF(COUNT(S39:S40)=0,"",AVERAGE(S39:S40)/10)</f>
        <v/>
      </c>
      <c r="T41" s="72">
        <f>IF(COUNT(T39:T40)=0,"",AVERAGE(T39:T40)/10)</f>
        <v/>
      </c>
      <c r="U41" s="72">
        <f>IF(COUNT(U39:U40)=0,"",AVERAGE(U39:U40)/10)</f>
        <v/>
      </c>
      <c r="V41" s="72">
        <f>IF(COUNT(V39:V40)=0,"",AVERAGE(V39:V40)/10)</f>
        <v/>
      </c>
      <c r="W41" s="72">
        <f>IF(COUNT(W39:W40)=0,"",AVERAGE(W39:W40)/10)</f>
        <v/>
      </c>
      <c r="X41" s="72">
        <f>IF(COUNT(X39:X40)=0,"",AVERAGE(X39:X40)/10)</f>
        <v/>
      </c>
      <c r="Y41" s="72">
        <f>IF(COUNT(Y39:Y40)=0,"",AVERAGE(Y39:Y40)/10)</f>
        <v/>
      </c>
      <c r="Z41" s="72">
        <f>IF(COUNT(Z39:Z40)=0,"",AVERAGE(Z39:Z40)/10)</f>
        <v/>
      </c>
      <c r="AA41" s="72">
        <f>IF(COUNT(AA39:AA40)=0,"",AVERAGE(AA39:AA40)/10)</f>
        <v/>
      </c>
      <c r="AB41" s="72">
        <f>IF(COUNT(AB39:AB40)=0,"",AVERAGE(AB39:AB40)/10)</f>
        <v/>
      </c>
      <c r="AC41" s="72">
        <f>IF(COUNT(AC39:AC40)=0,"",AVERAGE(AC39:AC40)/10)</f>
        <v/>
      </c>
      <c r="AD41" s="72">
        <f>IF(COUNT(AD39:AD40)=0,"",AVERAGE(AD39:AD40)/10)</f>
        <v/>
      </c>
      <c r="AE41" s="72">
        <f>IF(COUNT(AE39:AE40)=0,"",AVERAGE(AE39:AE40)/10)</f>
        <v/>
      </c>
      <c r="AF41" s="72">
        <f>IF(COUNT(AF39:AF40)=0,"",AVERAGE(AF39:AF40)/10)</f>
        <v/>
      </c>
      <c r="AG41" s="72">
        <f>IF(COUNT(AG39:AG40)=0,"",AVERAGE(AG39:AG40)/10)</f>
        <v/>
      </c>
      <c r="AH41" s="72">
        <f>IF(COUNT(AH39:AH40)=0,"",AVERAGE(AH39:AH40)/10)</f>
        <v/>
      </c>
      <c r="AI41" s="1" t="n"/>
      <c r="AJ41" s="1" t="n"/>
      <c r="AK41" s="81" t="inlineStr">
        <is>
          <t>Semaine 3</t>
        </is>
      </c>
      <c r="AL41" s="82">
        <f>IF(AM41="","",REPT("█",ROUND(MAX(0,MIN(1,AM41))*15,0)))</f>
        <v/>
      </c>
      <c r="AM41" s="70">
        <f>IF(COUNT(R39:X39)=0,"",AVERAGE(R39:X39)/10)</f>
        <v/>
      </c>
      <c r="AN41" s="1" t="n"/>
      <c r="AO41" s="1" t="n"/>
      <c r="AP41" s="1" t="n"/>
      <c r="AQ41" s="1" t="n"/>
      <c r="AR41" s="1" t="n"/>
      <c r="AS41" s="1" t="n"/>
      <c r="AT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81" t="inlineStr">
        <is>
          <t>Semaine 4</t>
        </is>
      </c>
      <c r="AL42" s="82">
        <f>IF(AM42="","",REPT("█",ROUND(MAX(0,MIN(1,AM42))*15,0)))</f>
        <v/>
      </c>
      <c r="AM42" s="70">
        <f>IF(COUNT(Y39:AE39)=0,"",AVERAGE(Y39:AE39)/10)</f>
        <v/>
      </c>
      <c r="AN42" s="1" t="n"/>
      <c r="AO42" s="1" t="n"/>
      <c r="AP42" s="1" t="n"/>
      <c r="AQ42" s="1" t="n"/>
      <c r="AR42" s="1" t="n"/>
      <c r="AS42" s="1" t="n"/>
      <c r="AT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81" t="inlineStr">
        <is>
          <t>Semaine 5</t>
        </is>
      </c>
      <c r="AL43" s="82">
        <f>IF(AM43="","",REPT("█",ROUND(MAX(0,MIN(1,AM43))*15,0)))</f>
        <v/>
      </c>
      <c r="AM43" s="70">
        <f>IF(COUNT(AF39:AH39)=0,"",AVERAGE(AF39:AH39)/10)</f>
        <v/>
      </c>
      <c r="AN43" s="1" t="n"/>
      <c r="AO43" s="1" t="n"/>
      <c r="AP43" s="1" t="n"/>
      <c r="AQ43" s="1" t="n"/>
      <c r="AR43" s="1" t="n"/>
      <c r="AS43" s="1" t="n"/>
      <c r="AT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83" t="inlineStr">
        <is>
          <t>Motivation</t>
        </is>
      </c>
      <c r="AL44" s="79" t="n"/>
      <c r="AM44" s="79" t="n"/>
      <c r="AN44" s="1" t="n"/>
      <c r="AO44" s="1" t="n"/>
      <c r="AP44" s="1" t="n"/>
      <c r="AQ44" s="1" t="n"/>
      <c r="AR44" s="1" t="n"/>
      <c r="AS44" s="1" t="n"/>
      <c r="AT44" s="1" t="n"/>
    </row>
    <row r="45" ht="1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81" t="inlineStr">
        <is>
          <t>Semaine 1</t>
        </is>
      </c>
      <c r="AL45" s="84">
        <f>IF(AM45="","",REPT("█",ROUND(MAX(0,MIN(1,AM45))*15,0)))</f>
        <v/>
      </c>
      <c r="AM45" s="70">
        <f>IF(COUNT(D40:J40)=0,"",AVERAGE(D40:J40)/10)</f>
        <v/>
      </c>
      <c r="AN45" s="1" t="n"/>
      <c r="AO45" s="1" t="n"/>
      <c r="AP45" s="1" t="n"/>
      <c r="AQ45" s="1" t="n"/>
      <c r="AR45" s="1" t="n"/>
      <c r="AS45" s="1" t="n"/>
      <c r="AT45" s="1" t="n"/>
    </row>
    <row r="46" ht="1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81" t="inlineStr">
        <is>
          <t>Semaine 2</t>
        </is>
      </c>
      <c r="AL46" s="84">
        <f>IF(AM46="","",REPT("█",ROUND(MAX(0,MIN(1,AM46))*15,0)))</f>
        <v/>
      </c>
      <c r="AM46" s="70">
        <f>IF(COUNT(K40:Q40)=0,"",AVERAGE(K40:Q40)/10)</f>
        <v/>
      </c>
      <c r="AN46" s="1" t="n"/>
      <c r="AO46" s="1" t="n"/>
      <c r="AP46" s="1" t="n"/>
      <c r="AQ46" s="1" t="n"/>
      <c r="AR46" s="1" t="n"/>
      <c r="AS46" s="1" t="n"/>
      <c r="AT46" s="1" t="n"/>
    </row>
    <row r="47" ht="1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81" t="inlineStr">
        <is>
          <t>Semaine 3</t>
        </is>
      </c>
      <c r="AL47" s="84">
        <f>IF(AM47="","",REPT("█",ROUND(MAX(0,MIN(1,AM47))*15,0)))</f>
        <v/>
      </c>
      <c r="AM47" s="70">
        <f>IF(COUNT(R40:X40)=0,"",AVERAGE(R40:X40)/10)</f>
        <v/>
      </c>
      <c r="AN47" s="1" t="n"/>
      <c r="AO47" s="1" t="n"/>
      <c r="AP47" s="1" t="n"/>
      <c r="AQ47" s="1" t="n"/>
      <c r="AR47" s="1" t="n"/>
      <c r="AS47" s="1" t="n"/>
      <c r="AT47" s="1" t="n"/>
    </row>
    <row r="48" ht="1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81" t="inlineStr">
        <is>
          <t>Semaine 4</t>
        </is>
      </c>
      <c r="AL48" s="84">
        <f>IF(AM48="","",REPT("█",ROUND(MAX(0,MIN(1,AM48))*15,0)))</f>
        <v/>
      </c>
      <c r="AM48" s="70">
        <f>IF(COUNT(Y40:AE40)=0,"",AVERAGE(Y40:AE40)/10)</f>
        <v/>
      </c>
      <c r="AN48" s="1" t="n"/>
      <c r="AO48" s="1" t="n"/>
      <c r="AP48" s="1" t="n"/>
      <c r="AQ48" s="1" t="n"/>
      <c r="AR48" s="1" t="n"/>
      <c r="AS48" s="1" t="n"/>
      <c r="AT48" s="1" t="n"/>
    </row>
    <row r="49" ht="1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81" t="inlineStr">
        <is>
          <t>Semaine 5</t>
        </is>
      </c>
      <c r="AL49" s="84">
        <f>IF(AM49="","",REPT("█",ROUND(MAX(0,MIN(1,AM49))*15,0)))</f>
        <v/>
      </c>
      <c r="AM49" s="70">
        <f>IF(COUNT(AF40:AH40)=0,"",AVERAGE(AF40:AH40)/10)</f>
        <v/>
      </c>
      <c r="AN49" s="1" t="n"/>
      <c r="AO49" s="1" t="n"/>
      <c r="AP49" s="1" t="n"/>
      <c r="AQ49" s="1" t="n"/>
      <c r="AR49" s="1" t="n"/>
      <c r="AS49" s="1" t="n"/>
      <c r="AT49" s="1" t="n"/>
    </row>
    <row r="50" ht="1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85" t="inlineStr">
        <is>
          <t>Score mental</t>
        </is>
      </c>
      <c r="AL50" s="79" t="n"/>
      <c r="AM50" s="79" t="n"/>
      <c r="AN50" s="1" t="n"/>
      <c r="AO50" s="1" t="n"/>
      <c r="AP50" s="1" t="n"/>
      <c r="AQ50" s="1" t="n"/>
      <c r="AR50" s="1" t="n"/>
      <c r="AS50" s="1" t="n"/>
      <c r="AT50" s="1" t="n"/>
    </row>
    <row r="51" ht="1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81" t="inlineStr">
        <is>
          <t>Semaine 1</t>
        </is>
      </c>
      <c r="AL51" s="74">
        <f>IF(AM51="","",REPT("█",ROUND(MAX(0,MIN(1,AM51))*15,0)))</f>
        <v/>
      </c>
      <c r="AM51" s="70">
        <f>IF(COUNT(D41:J41)=0,"",AVERAGE(D41:J41))</f>
        <v/>
      </c>
      <c r="AN51" s="1" t="n"/>
      <c r="AO51" s="1" t="n"/>
      <c r="AP51" s="1" t="n"/>
      <c r="AQ51" s="1" t="n"/>
      <c r="AR51" s="1" t="n"/>
      <c r="AS51" s="1" t="n"/>
      <c r="AT51" s="1" t="n"/>
    </row>
    <row r="52" ht="1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81" t="inlineStr">
        <is>
          <t>Semaine 2</t>
        </is>
      </c>
      <c r="AL52" s="74">
        <f>IF(AM52="","",REPT("█",ROUND(MAX(0,MIN(1,AM52))*15,0)))</f>
        <v/>
      </c>
      <c r="AM52" s="70">
        <f>IF(COUNT(K41:Q41)=0,"",AVERAGE(K41:Q41))</f>
        <v/>
      </c>
      <c r="AN52" s="1" t="n"/>
      <c r="AO52" s="1" t="n"/>
      <c r="AP52" s="1" t="n"/>
      <c r="AQ52" s="1" t="n"/>
      <c r="AR52" s="1" t="n"/>
      <c r="AS52" s="1" t="n"/>
      <c r="AT52" s="1" t="n"/>
    </row>
    <row r="53" ht="1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81" t="inlineStr">
        <is>
          <t>Semaine 3</t>
        </is>
      </c>
      <c r="AL53" s="74">
        <f>IF(AM53="","",REPT("█",ROUND(MAX(0,MIN(1,AM53))*15,0)))</f>
        <v/>
      </c>
      <c r="AM53" s="70">
        <f>IF(COUNT(R41:X41)=0,"",AVERAGE(R41:X41))</f>
        <v/>
      </c>
      <c r="AN53" s="1" t="n"/>
      <c r="AO53" s="1" t="n"/>
      <c r="AP53" s="1" t="n"/>
      <c r="AQ53" s="1" t="n"/>
      <c r="AR53" s="1" t="n"/>
      <c r="AS53" s="1" t="n"/>
      <c r="AT53" s="1" t="n"/>
    </row>
    <row r="54" ht="1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81" t="inlineStr">
        <is>
          <t>Semaine 4</t>
        </is>
      </c>
      <c r="AL54" s="74">
        <f>IF(AM54="","",REPT("█",ROUND(MAX(0,MIN(1,AM54))*15,0)))</f>
        <v/>
      </c>
      <c r="AM54" s="70">
        <f>IF(COUNT(Y41:AE41)=0,"",AVERAGE(Y41:AE41))</f>
        <v/>
      </c>
      <c r="AN54" s="1" t="n"/>
      <c r="AO54" s="1" t="n"/>
      <c r="AP54" s="1" t="n"/>
      <c r="AQ54" s="1" t="n"/>
      <c r="AR54" s="1" t="n"/>
      <c r="AS54" s="1" t="n"/>
      <c r="AT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81" t="inlineStr">
        <is>
          <t>Semaine 5</t>
        </is>
      </c>
      <c r="AL55" s="74">
        <f>IF(AM55="","",REPT("█",ROUND(MAX(0,MIN(1,AM55))*15,0)))</f>
        <v/>
      </c>
      <c r="AM55" s="70">
        <f>IF(COUNT(AF41:AH41)=0,"",AVERAGE(AF41:AH41))</f>
        <v/>
      </c>
      <c r="AN55" s="1" t="n"/>
      <c r="AO55" s="1" t="n"/>
      <c r="AP55" s="1" t="n"/>
      <c r="AQ55" s="1" t="n"/>
      <c r="AR55" s="1" t="n"/>
      <c r="AS55" s="1" t="n"/>
      <c r="AT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  <c r="AA58" s="1" t="n"/>
      <c r="AB58" s="1" t="n"/>
      <c r="AC58" s="1" t="n"/>
      <c r="AD58" s="1" t="n"/>
      <c r="AE58" s="1" t="n"/>
      <c r="AF58" s="1" t="n"/>
      <c r="AG58" s="1" t="n"/>
      <c r="AH58" s="1" t="n"/>
      <c r="AI58" s="1" t="n"/>
      <c r="AJ58" s="1" t="n"/>
      <c r="AK58" s="1" t="n"/>
      <c r="AL58" s="1" t="n"/>
      <c r="AM58" s="1" t="n"/>
      <c r="AN58" s="1" t="n"/>
      <c r="AO58" s="1" t="n"/>
      <c r="AP58" s="1" t="n"/>
      <c r="AQ58" s="1" t="n"/>
      <c r="AR58" s="1" t="n"/>
      <c r="AS58" s="1" t="n"/>
      <c r="AT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  <c r="AA59" s="1" t="n"/>
      <c r="AB59" s="1" t="n"/>
      <c r="AC59" s="1" t="n"/>
      <c r="AD59" s="1" t="n"/>
      <c r="AE59" s="1" t="n"/>
      <c r="AF59" s="1" t="n"/>
      <c r="AG59" s="1" t="n"/>
      <c r="AH59" s="1" t="n"/>
      <c r="AI59" s="1" t="n"/>
      <c r="AJ59" s="1" t="n"/>
      <c r="AK59" s="1" t="n"/>
      <c r="AL59" s="1" t="n"/>
      <c r="AM59" s="1" t="n"/>
      <c r="AN59" s="1" t="n"/>
      <c r="AO59" s="1" t="n"/>
      <c r="AP59" s="1" t="n"/>
      <c r="AQ59" s="1" t="n"/>
      <c r="AR59" s="1" t="n"/>
      <c r="AS59" s="1" t="n"/>
      <c r="AT59" s="1" t="n"/>
    </row>
    <row r="60">
      <c r="A60" s="1" t="n"/>
      <c r="B60" s="1" t="n"/>
      <c r="C60" s="1" t="n"/>
      <c r="D60" s="34">
        <f>IF(D19="",0,D19)</f>
        <v/>
      </c>
      <c r="E60" s="34">
        <f>IF(E19="",D60,E19)</f>
        <v/>
      </c>
      <c r="F60" s="34">
        <f>IF(F19="",E60,F19)</f>
        <v/>
      </c>
      <c r="G60" s="34">
        <f>IF(G19="",F60,G19)</f>
        <v/>
      </c>
      <c r="H60" s="34">
        <f>IF(H19="",G60,H19)</f>
        <v/>
      </c>
      <c r="I60" s="34">
        <f>IF(I19="",H60,I19)</f>
        <v/>
      </c>
      <c r="J60" s="34">
        <f>IF(J19="",I60,J19)</f>
        <v/>
      </c>
      <c r="K60" s="34">
        <f>IF(K19="",J60,K19)</f>
        <v/>
      </c>
      <c r="L60" s="34">
        <f>IF(L19="",K60,L19)</f>
        <v/>
      </c>
      <c r="M60" s="34">
        <f>IF(M19="",L60,M19)</f>
        <v/>
      </c>
      <c r="N60" s="34">
        <f>IF(N19="",M60,N19)</f>
        <v/>
      </c>
      <c r="O60" s="34">
        <f>IF(O19="",N60,O19)</f>
        <v/>
      </c>
      <c r="P60" s="34">
        <f>IF(P19="",O60,P19)</f>
        <v/>
      </c>
      <c r="Q60" s="34">
        <f>IF(Q19="",P60,Q19)</f>
        <v/>
      </c>
      <c r="R60" s="34">
        <f>IF(R19="",Q60,R19)</f>
        <v/>
      </c>
      <c r="S60" s="34">
        <f>IF(S19="",R60,S19)</f>
        <v/>
      </c>
      <c r="T60" s="34">
        <f>IF(T19="",S60,T19)</f>
        <v/>
      </c>
      <c r="U60" s="34">
        <f>IF(U19="",T60,U19)</f>
        <v/>
      </c>
      <c r="V60" s="34">
        <f>IF(V19="",U60,V19)</f>
        <v/>
      </c>
      <c r="W60" s="34">
        <f>IF(W19="",V60,W19)</f>
        <v/>
      </c>
      <c r="X60" s="34">
        <f>IF(X19="",W60,X19)</f>
        <v/>
      </c>
      <c r="Y60" s="34">
        <f>IF(Y19="",X60,Y19)</f>
        <v/>
      </c>
      <c r="Z60" s="34">
        <f>IF(Z19="",Y60,Z19)</f>
        <v/>
      </c>
      <c r="AA60" s="34">
        <f>IF(AA19="",Z60,AA19)</f>
        <v/>
      </c>
      <c r="AB60" s="34">
        <f>IF(AB19="",AA60,AB19)</f>
        <v/>
      </c>
      <c r="AC60" s="34">
        <f>IF(AC19="",AB60,AC19)</f>
        <v/>
      </c>
      <c r="AD60" s="34">
        <f>IF(AD19="",AC60,AD19)</f>
        <v/>
      </c>
      <c r="AE60" s="34">
        <f>IF(AE19="",AD60,AE19)</f>
        <v/>
      </c>
      <c r="AF60" s="34">
        <f>IF(AF19="",AE60,AF19)</f>
        <v/>
      </c>
      <c r="AG60" s="34">
        <f>IF(AG19="",AF60,AG19)</f>
        <v/>
      </c>
      <c r="AH60" s="34">
        <f>IF(AH19="",AG60,AH19)</f>
        <v/>
      </c>
      <c r="AI60" s="1" t="n"/>
      <c r="AJ60" s="1" t="n"/>
      <c r="AK60" s="1" t="n"/>
      <c r="AL60" s="1" t="n"/>
      <c r="AM60" s="1" t="n"/>
      <c r="AN60" s="1" t="n"/>
      <c r="AO60" s="1" t="n"/>
      <c r="AP60" s="1" t="n"/>
      <c r="AQ60" s="1" t="n"/>
      <c r="AR60" s="1" t="n"/>
      <c r="AS60" s="1" t="n"/>
      <c r="AT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  <c r="AA61" s="1" t="n"/>
      <c r="AB61" s="1" t="n"/>
      <c r="AC61" s="1" t="n"/>
      <c r="AD61" s="1" t="n"/>
      <c r="AE61" s="1" t="n"/>
      <c r="AF61" s="1" t="n"/>
      <c r="AG61" s="1" t="n"/>
      <c r="AH61" s="1" t="n"/>
      <c r="AI61" s="1" t="n"/>
      <c r="AJ61" s="1" t="n"/>
      <c r="AK61" s="1" t="n"/>
      <c r="AL61" s="1" t="n"/>
      <c r="AM61" s="1" t="n"/>
      <c r="AN61" s="1" t="n"/>
      <c r="AO61" s="1" t="n"/>
      <c r="AP61" s="1" t="n"/>
      <c r="AQ61" s="1" t="n"/>
      <c r="AR61" s="1" t="n"/>
      <c r="AS61" s="1" t="n"/>
      <c r="AT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  <c r="AA62" s="1" t="n"/>
      <c r="AB62" s="1" t="n"/>
      <c r="AC62" s="1" t="n"/>
      <c r="AD62" s="1" t="n"/>
      <c r="AE62" s="1" t="n"/>
      <c r="AF62" s="1" t="n"/>
      <c r="AG62" s="1" t="n"/>
      <c r="AH62" s="1" t="n"/>
      <c r="AI62" s="1" t="n"/>
      <c r="AJ62" s="1" t="n"/>
      <c r="AK62" s="1" t="n"/>
      <c r="AL62" s="1" t="n"/>
      <c r="AM62" s="1" t="n"/>
      <c r="AN62" s="1" t="n"/>
      <c r="AO62" s="1" t="n"/>
      <c r="AP62" s="1" t="n"/>
      <c r="AQ62" s="1" t="n"/>
      <c r="AR62" s="1" t="n"/>
      <c r="AS62" s="1" t="n"/>
      <c r="AT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  <c r="AA63" s="1" t="n"/>
      <c r="AB63" s="1" t="n"/>
      <c r="AC63" s="1" t="n"/>
      <c r="AD63" s="1" t="n"/>
      <c r="AE63" s="1" t="n"/>
      <c r="AF63" s="1" t="n"/>
      <c r="AG63" s="1" t="n"/>
      <c r="AH63" s="1" t="n"/>
      <c r="AI63" s="1" t="n"/>
      <c r="AJ63" s="1" t="n"/>
      <c r="AK63" s="1" t="n"/>
      <c r="AL63" s="1" t="n"/>
      <c r="AM63" s="1" t="n"/>
      <c r="AN63" s="1" t="n"/>
      <c r="AO63" s="1" t="n"/>
      <c r="AP63" s="1" t="n"/>
      <c r="AQ63" s="1" t="n"/>
      <c r="AR63" s="1" t="n"/>
      <c r="AS63" s="1" t="n"/>
      <c r="AT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  <c r="AA64" s="1" t="n"/>
      <c r="AB64" s="1" t="n"/>
      <c r="AC64" s="1" t="n"/>
      <c r="AD64" s="1" t="n"/>
      <c r="AE64" s="1" t="n"/>
      <c r="AF64" s="1" t="n"/>
      <c r="AG64" s="1" t="n"/>
      <c r="AH64" s="1" t="n"/>
      <c r="AI64" s="1" t="n"/>
      <c r="AJ64" s="1" t="n"/>
      <c r="AK64" s="1" t="n"/>
      <c r="AL64" s="1" t="n"/>
      <c r="AM64" s="1" t="n"/>
      <c r="AN64" s="1" t="n"/>
      <c r="AO64" s="1" t="n"/>
      <c r="AP64" s="1" t="n"/>
      <c r="AQ64" s="1" t="n"/>
      <c r="AR64" s="1" t="n"/>
      <c r="AS64" s="1" t="n"/>
      <c r="AT64" s="1" t="n"/>
    </row>
  </sheetData>
  <mergeCells count="23">
    <mergeCell ref="Y36:AE36"/>
    <mergeCell ref="AF6:AH6"/>
    <mergeCell ref="AK36:AM37"/>
    <mergeCell ref="K3:P4"/>
    <mergeCell ref="K2:P2"/>
    <mergeCell ref="Q3:AB4"/>
    <mergeCell ref="K6:Q6"/>
    <mergeCell ref="AC3:AH4"/>
    <mergeCell ref="F2:J2"/>
    <mergeCell ref="Q2:AB2"/>
    <mergeCell ref="AC2:AH2"/>
    <mergeCell ref="D36:J36"/>
    <mergeCell ref="K36:Q36"/>
    <mergeCell ref="AL21:AM21"/>
    <mergeCell ref="D6:J6"/>
    <mergeCell ref="AF36:AH36"/>
    <mergeCell ref="R6:X6"/>
    <mergeCell ref="R36:X36"/>
    <mergeCell ref="F3:J4"/>
    <mergeCell ref="AL20:AM20"/>
    <mergeCell ref="AK6:AM7"/>
    <mergeCell ref="AL19:AM19"/>
    <mergeCell ref="Y6:AE6"/>
  </mergeCells>
  <conditionalFormatting sqref="D6:AH8">
    <cfRule type="expression" priority="1" dxfId="0">
      <formula>COLUMN(D6)-3&gt;$AS$1</formula>
    </cfRule>
  </conditionalFormatting>
  <conditionalFormatting sqref="D9:AH18">
    <cfRule type="expression" priority="2" dxfId="1">
      <formula>OR(COLUMN(D9)-3&gt;$AS$1,$C9="")</formula>
    </cfRule>
  </conditionalFormatting>
  <conditionalFormatting sqref="D9:J18">
    <cfRule type="expression" priority="3" dxfId="2">
      <formula>AND(D9&lt;&gt;"",D9&lt;&gt;FALSE)</formula>
    </cfRule>
  </conditionalFormatting>
  <conditionalFormatting sqref="K9:Q18">
    <cfRule type="expression" priority="4" dxfId="3">
      <formula>AND(K9&lt;&gt;"",K9&lt;&gt;FALSE)</formula>
    </cfRule>
  </conditionalFormatting>
  <conditionalFormatting sqref="R9:X18">
    <cfRule type="expression" priority="5" dxfId="4">
      <formula>AND(R9&lt;&gt;"",R9&lt;&gt;FALSE)</formula>
    </cfRule>
  </conditionalFormatting>
  <conditionalFormatting sqref="Y9:AE18">
    <cfRule type="expression" priority="6" dxfId="5">
      <formula>AND(Y9&lt;&gt;"",Y9&lt;&gt;FALSE)</formula>
    </cfRule>
  </conditionalFormatting>
  <conditionalFormatting sqref="AF9:AH18">
    <cfRule type="expression" priority="7" dxfId="6">
      <formula>AND(AF9&lt;&gt;"",AF9&lt;&gt;FALSE)</formula>
    </cfRule>
  </conditionalFormatting>
  <conditionalFormatting sqref="D8:AH8">
    <cfRule type="expression" priority="8" dxfId="10">
      <formula>AND(COLUMN(D8)-3&lt;=$AS$1,$AR$1+COLUMN(D8)-4=TODAY())</formula>
    </cfRule>
  </conditionalFormatting>
  <conditionalFormatting sqref="D19:AH19">
    <cfRule type="expression" priority="9" dxfId="7">
      <formula>AND(ISNUMBER(D19),D19&gt;=0.7)</formula>
    </cfRule>
    <cfRule type="expression" priority="10" dxfId="8">
      <formula>AND(ISNUMBER(D19),D19&gt;=0.4,D19&lt;0.7)</formula>
    </cfRule>
    <cfRule type="expression" priority="11" dxfId="9">
      <formula>AND(ISNUMBER(D19),D19&lt;0.4)</formula>
    </cfRule>
  </conditionalFormatting>
  <conditionalFormatting sqref="D36:AH38">
    <cfRule type="expression" priority="12" dxfId="0">
      <formula>COLUMN(D36)-3&gt;$AS$1</formula>
    </cfRule>
  </conditionalFormatting>
  <conditionalFormatting sqref="D39:AH40">
    <cfRule type="expression" priority="13" dxfId="0">
      <formula>COLUMN(D39)-3&gt;$AS$1</formula>
    </cfRule>
  </conditionalFormatting>
  <conditionalFormatting sqref="D41:AH41">
    <cfRule type="expression" priority="14" dxfId="7">
      <formula>AND(ISNUMBER(D41),D41&gt;=0.7)</formula>
    </cfRule>
    <cfRule type="expression" priority="15" dxfId="8">
      <formula>AND(ISNUMBER(D41),D41&gt;=0.4,D41&lt;0.7)</formula>
    </cfRule>
    <cfRule type="expression" priority="16" dxfId="9">
      <formula>AND(ISNUMBER(D41),D41&lt;0.4)</formula>
    </cfRule>
  </conditionalFormatting>
  <conditionalFormatting sqref="AL9:AM18">
    <cfRule type="expression" priority="17" dxfId="7">
      <formula>AND(ISNUMBER($AM9),$AM9&gt;=0.7)</formula>
    </cfRule>
    <cfRule type="expression" priority="18" dxfId="8">
      <formula>AND(ISNUMBER($AM9),$AM9&gt;=0.4,$AM9&lt;0.7)</formula>
    </cfRule>
    <cfRule type="expression" priority="19" dxfId="9">
      <formula>AND(ISNUMBER($AM9),$AM9&lt;0.4)</formula>
    </cfRule>
  </conditionalFormatting>
  <conditionalFormatting sqref="AL51:AM55">
    <cfRule type="expression" priority="20" dxfId="7">
      <formula>AND(ISNUMBER($AM51),$AM51&gt;=0.7)</formula>
    </cfRule>
    <cfRule type="expression" priority="21" dxfId="8">
      <formula>AND(ISNUMBER($AM51),$AM51&gt;=0.4,$AM51&lt;0.7)</formula>
    </cfRule>
    <cfRule type="expression" priority="22" dxfId="9">
      <formula>AND(ISNUMBER($AM51),$AM51&lt;0.4)</formula>
    </cfRule>
  </conditionalFormatting>
  <dataValidations count="1">
    <dataValidation sqref="D39:AH40" showDropDown="0" showInputMessage="0" showErrorMessage="1" allowBlank="1" error="Une note de 1 à 10." type="whole" operator="between">
      <formula1>1</formula1>
      <formula2>10</formula2>
    </dataValidation>
  </dataValidations>
  <hyperlinks>
    <hyperlink ref="B3" location="'Septembre'!A1" display="◄"/>
    <hyperlink ref="D3" location="'Novembre'!A1" display="►"/>
  </hyperlink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tabColor rgb="006C4CF1"/>
    <outlinePr summaryBelow="1" summaryRight="1"/>
    <pageSetUpPr fitToPage="1"/>
  </sheetPr>
  <dimension ref="A1:AT64"/>
  <sheetViews>
    <sheetView showGridLines="0" tabSelected="0" zoomScale="90" workbookViewId="0">
      <pane xSplit="3" topLeftCell="D1" activePane="topRight" state="frozen"/>
      <selection pane="topRight" activeCell="A1" sqref="A1"/>
    </sheetView>
  </sheetViews>
  <sheetFormatPr baseColWidth="8" defaultRowHeight="15"/>
  <cols>
    <col width="2" customWidth="1" min="1" max="1"/>
    <col width="3" customWidth="1" min="2" max="2"/>
    <col width="26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4.5" customWidth="1" min="34" max="34"/>
    <col width="2" customWidth="1" min="35" max="35"/>
    <col width="2" customWidth="1" min="36" max="36"/>
    <col width="26" customWidth="1" min="37" max="37"/>
    <col width="18" customWidth="1" min="38" max="38"/>
    <col width="10" customWidth="1" min="39" max="39"/>
    <col width="2" customWidth="1" min="40" max="40"/>
    <col width="6" customWidth="1" min="44" max="44"/>
    <col width="6" customWidth="1" min="45" max="45"/>
    <col width="6" customWidth="1" min="46" max="46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33">
        <f>DATE('Démarrer'!$C$6,11,1)</f>
        <v/>
      </c>
      <c r="AS1" s="34">
        <f>DAY(EOMONTH(AR1,0))</f>
        <v/>
      </c>
      <c r="AT1" s="34">
        <f>MAX(0,MIN(AS1,TODAY()-AR1+1))</f>
        <v/>
      </c>
    </row>
    <row r="2" ht="22" customHeight="1">
      <c r="A2" s="1" t="n"/>
      <c r="B2" s="1" t="n"/>
      <c r="C2" s="6">
        <f>'Démarrer'!$C$6</f>
        <v/>
      </c>
      <c r="D2" s="1" t="n"/>
      <c r="E2" s="1" t="n"/>
      <c r="F2" s="35" t="inlineStr">
        <is>
          <t>Habitudes</t>
        </is>
      </c>
      <c r="K2" s="35" t="inlineStr">
        <is>
          <t>Cases cochées</t>
        </is>
      </c>
      <c r="Q2" s="35" t="inlineStr">
        <is>
          <t>Progression</t>
        </is>
      </c>
      <c r="AC2" s="35" t="inlineStr">
        <is>
          <t>Progression en %</t>
        </is>
      </c>
      <c r="AI2" s="1" t="n"/>
      <c r="AJ2" s="1" t="n"/>
      <c r="AK2" s="1" t="n"/>
      <c r="AL2" s="1" t="n"/>
      <c r="AM2" s="1" t="n"/>
      <c r="AN2" s="1" t="n"/>
      <c r="AO2" s="1" t="n"/>
      <c r="AP2" s="1" t="n"/>
      <c r="AQ2" s="1" t="n"/>
      <c r="AR2" s="34">
        <f>COUNTA('Démarrer'!$C$9:$C$18)</f>
        <v/>
      </c>
      <c r="AS2" s="1" t="n"/>
      <c r="AT2" s="1" t="n"/>
    </row>
    <row r="3" ht="34" customHeight="1">
      <c r="A3" s="1" t="n"/>
      <c r="B3" s="36" t="inlineStr">
        <is>
          <t>◄</t>
        </is>
      </c>
      <c r="C3" s="37" t="inlineStr">
        <is>
          <t>Novembre</t>
        </is>
      </c>
      <c r="D3" s="36" t="inlineStr">
        <is>
          <t>►</t>
        </is>
      </c>
      <c r="E3" s="1" t="n"/>
      <c r="F3" s="38">
        <f>$AR$2</f>
        <v/>
      </c>
      <c r="K3" s="38">
        <f>SUM(AS9:AS18)</f>
        <v/>
      </c>
      <c r="Q3" s="39">
        <f>REPT("█",ROUND(MAX(0,MIN(1,AC3))*28,0))&amp;REPT("░",28-ROUND(MAX(0,MIN(1,AC3))*28,0))</f>
        <v/>
      </c>
      <c r="AC3" s="40">
        <f>IF(OR($AT$1=0,$AR$2=0),0,MIN(1,K3/($AR$2*$AT$1)))</f>
        <v/>
      </c>
      <c r="AI3" s="1" t="n"/>
      <c r="AJ3" s="1" t="n"/>
      <c r="AK3" s="1" t="n"/>
      <c r="AL3" s="1" t="n"/>
      <c r="AM3" s="1" t="n"/>
      <c r="AN3" s="1" t="n"/>
      <c r="AO3" s="1" t="n"/>
      <c r="AP3" s="1" t="n"/>
      <c r="AQ3" s="1" t="n"/>
      <c r="AR3" s="1" t="n"/>
      <c r="AS3" s="34">
        <f>IF(COUNT(D39:AH39)=0,"",AVERAGE(D39:AH39))</f>
        <v/>
      </c>
      <c r="AT3" s="34">
        <f>IF(COUNT(D40:AH40)=0,"",AVERAGE(D40:AH40))</f>
        <v/>
      </c>
    </row>
    <row r="4" ht="22" customHeight="1">
      <c r="A4" s="1" t="n"/>
      <c r="B4" s="1" t="n"/>
      <c r="C4" s="117" t="inlineStr">
        <is>
          <t>- Suivi d'habitudes -</t>
        </is>
      </c>
      <c r="D4" s="1" t="n"/>
      <c r="E4" s="1" t="n"/>
      <c r="AI4" s="1" t="n"/>
      <c r="AJ4" s="1" t="n"/>
      <c r="AK4" s="1" t="n"/>
      <c r="AL4" s="1" t="n"/>
      <c r="AM4" s="1" t="n"/>
      <c r="AN4" s="1" t="n"/>
      <c r="AO4" s="1" t="n"/>
      <c r="AP4" s="1" t="n"/>
      <c r="AQ4" s="1" t="n"/>
      <c r="AR4" s="1" t="n"/>
      <c r="AS4" s="1" t="n"/>
      <c r="AT4" s="1" t="n"/>
    </row>
    <row r="5" ht="10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" t="n"/>
      <c r="AB5" s="1" t="n"/>
      <c r="AC5" s="1" t="n"/>
      <c r="AD5" s="1" t="n"/>
      <c r="AE5" s="1" t="n"/>
      <c r="AF5" s="1" t="n"/>
      <c r="AG5" s="1" t="n"/>
      <c r="AH5" s="1" t="n"/>
      <c r="AI5" s="1" t="n"/>
      <c r="AJ5" s="1" t="n"/>
      <c r="AK5" s="1" t="n"/>
      <c r="AL5" s="1" t="n"/>
      <c r="AM5" s="1" t="n"/>
      <c r="AN5" s="1" t="n"/>
      <c r="AO5" s="1" t="n"/>
      <c r="AP5" s="1" t="n"/>
      <c r="AQ5" s="1" t="n"/>
      <c r="AR5" s="1" t="n"/>
      <c r="AS5" s="1" t="n"/>
      <c r="AT5" s="1" t="n"/>
    </row>
    <row r="6" ht="18" customHeight="1">
      <c r="A6" s="1" t="n"/>
      <c r="B6" s="1" t="n"/>
      <c r="C6" s="42" t="inlineStr">
        <is>
          <t>Mes habitudes</t>
        </is>
      </c>
      <c r="D6" s="43" t="inlineStr">
        <is>
          <t>Semaine 1</t>
        </is>
      </c>
      <c r="E6" s="44" t="n"/>
      <c r="F6" s="44" t="n"/>
      <c r="G6" s="44" t="n"/>
      <c r="H6" s="44" t="n"/>
      <c r="I6" s="44" t="n"/>
      <c r="J6" s="44" t="n"/>
      <c r="K6" s="45" t="inlineStr">
        <is>
          <t>Semaine 2</t>
        </is>
      </c>
      <c r="L6" s="46" t="n"/>
      <c r="M6" s="46" t="n"/>
      <c r="N6" s="46" t="n"/>
      <c r="O6" s="46" t="n"/>
      <c r="P6" s="46" t="n"/>
      <c r="Q6" s="46" t="n"/>
      <c r="R6" s="47" t="inlineStr">
        <is>
          <t>Semaine 3</t>
        </is>
      </c>
      <c r="S6" s="48" t="n"/>
      <c r="T6" s="48" t="n"/>
      <c r="U6" s="48" t="n"/>
      <c r="V6" s="48" t="n"/>
      <c r="W6" s="48" t="n"/>
      <c r="X6" s="48" t="n"/>
      <c r="Y6" s="49" t="inlineStr">
        <is>
          <t>Semaine 4</t>
        </is>
      </c>
      <c r="Z6" s="50" t="n"/>
      <c r="AA6" s="50" t="n"/>
      <c r="AB6" s="50" t="n"/>
      <c r="AC6" s="50" t="n"/>
      <c r="AD6" s="50" t="n"/>
      <c r="AE6" s="50" t="n"/>
      <c r="AF6" s="51" t="inlineStr">
        <is>
          <t>Semaine 5</t>
        </is>
      </c>
      <c r="AG6" s="52" t="n"/>
      <c r="AH6" s="52" t="n"/>
      <c r="AI6" s="1" t="n"/>
      <c r="AJ6" s="1" t="n"/>
      <c r="AK6" s="53" t="inlineStr">
        <is>
          <t>Analyse</t>
        </is>
      </c>
      <c r="AN6" s="1" t="n"/>
      <c r="AO6" s="1" t="n"/>
      <c r="AP6" s="1" t="n"/>
      <c r="AQ6" s="1" t="n"/>
      <c r="AR6" s="1" t="n"/>
      <c r="AS6" s="1" t="n"/>
      <c r="AT6" s="1" t="n"/>
    </row>
    <row r="7" ht="12" customHeight="1">
      <c r="A7" s="1" t="n"/>
      <c r="B7" s="1" t="n"/>
      <c r="C7" s="1" t="n"/>
      <c r="D7" s="54">
        <f>IF(1&gt;$AS$1,"",MID("DiLuMaMeJeVeSa",2*WEEKDAY($AR$1+0)-1,2))</f>
        <v/>
      </c>
      <c r="E7" s="54">
        <f>IF(2&gt;$AS$1,"",MID("DiLuMaMeJeVeSa",2*WEEKDAY($AR$1+1)-1,2))</f>
        <v/>
      </c>
      <c r="F7" s="54">
        <f>IF(3&gt;$AS$1,"",MID("DiLuMaMeJeVeSa",2*WEEKDAY($AR$1+2)-1,2))</f>
        <v/>
      </c>
      <c r="G7" s="54">
        <f>IF(4&gt;$AS$1,"",MID("DiLuMaMeJeVeSa",2*WEEKDAY($AR$1+3)-1,2))</f>
        <v/>
      </c>
      <c r="H7" s="54">
        <f>IF(5&gt;$AS$1,"",MID("DiLuMaMeJeVeSa",2*WEEKDAY($AR$1+4)-1,2))</f>
        <v/>
      </c>
      <c r="I7" s="54">
        <f>IF(6&gt;$AS$1,"",MID("DiLuMaMeJeVeSa",2*WEEKDAY($AR$1+5)-1,2))</f>
        <v/>
      </c>
      <c r="J7" s="54">
        <f>IF(7&gt;$AS$1,"",MID("DiLuMaMeJeVeSa",2*WEEKDAY($AR$1+6)-1,2))</f>
        <v/>
      </c>
      <c r="K7" s="55">
        <f>IF(8&gt;$AS$1,"",MID("DiLuMaMeJeVeSa",2*WEEKDAY($AR$1+7)-1,2))</f>
        <v/>
      </c>
      <c r="L7" s="55">
        <f>IF(9&gt;$AS$1,"",MID("DiLuMaMeJeVeSa",2*WEEKDAY($AR$1+8)-1,2))</f>
        <v/>
      </c>
      <c r="M7" s="55">
        <f>IF(10&gt;$AS$1,"",MID("DiLuMaMeJeVeSa",2*WEEKDAY($AR$1+9)-1,2))</f>
        <v/>
      </c>
      <c r="N7" s="55">
        <f>IF(11&gt;$AS$1,"",MID("DiLuMaMeJeVeSa",2*WEEKDAY($AR$1+10)-1,2))</f>
        <v/>
      </c>
      <c r="O7" s="55">
        <f>IF(12&gt;$AS$1,"",MID("DiLuMaMeJeVeSa",2*WEEKDAY($AR$1+11)-1,2))</f>
        <v/>
      </c>
      <c r="P7" s="55">
        <f>IF(13&gt;$AS$1,"",MID("DiLuMaMeJeVeSa",2*WEEKDAY($AR$1+12)-1,2))</f>
        <v/>
      </c>
      <c r="Q7" s="55">
        <f>IF(14&gt;$AS$1,"",MID("DiLuMaMeJeVeSa",2*WEEKDAY($AR$1+13)-1,2))</f>
        <v/>
      </c>
      <c r="R7" s="56">
        <f>IF(15&gt;$AS$1,"",MID("DiLuMaMeJeVeSa",2*WEEKDAY($AR$1+14)-1,2))</f>
        <v/>
      </c>
      <c r="S7" s="56">
        <f>IF(16&gt;$AS$1,"",MID("DiLuMaMeJeVeSa",2*WEEKDAY($AR$1+15)-1,2))</f>
        <v/>
      </c>
      <c r="T7" s="56">
        <f>IF(17&gt;$AS$1,"",MID("DiLuMaMeJeVeSa",2*WEEKDAY($AR$1+16)-1,2))</f>
        <v/>
      </c>
      <c r="U7" s="56">
        <f>IF(18&gt;$AS$1,"",MID("DiLuMaMeJeVeSa",2*WEEKDAY($AR$1+17)-1,2))</f>
        <v/>
      </c>
      <c r="V7" s="56">
        <f>IF(19&gt;$AS$1,"",MID("DiLuMaMeJeVeSa",2*WEEKDAY($AR$1+18)-1,2))</f>
        <v/>
      </c>
      <c r="W7" s="56">
        <f>IF(20&gt;$AS$1,"",MID("DiLuMaMeJeVeSa",2*WEEKDAY($AR$1+19)-1,2))</f>
        <v/>
      </c>
      <c r="X7" s="56">
        <f>IF(21&gt;$AS$1,"",MID("DiLuMaMeJeVeSa",2*WEEKDAY($AR$1+20)-1,2))</f>
        <v/>
      </c>
      <c r="Y7" s="57">
        <f>IF(22&gt;$AS$1,"",MID("DiLuMaMeJeVeSa",2*WEEKDAY($AR$1+21)-1,2))</f>
        <v/>
      </c>
      <c r="Z7" s="57">
        <f>IF(23&gt;$AS$1,"",MID("DiLuMaMeJeVeSa",2*WEEKDAY($AR$1+22)-1,2))</f>
        <v/>
      </c>
      <c r="AA7" s="57">
        <f>IF(24&gt;$AS$1,"",MID("DiLuMaMeJeVeSa",2*WEEKDAY($AR$1+23)-1,2))</f>
        <v/>
      </c>
      <c r="AB7" s="57">
        <f>IF(25&gt;$AS$1,"",MID("DiLuMaMeJeVeSa",2*WEEKDAY($AR$1+24)-1,2))</f>
        <v/>
      </c>
      <c r="AC7" s="57">
        <f>IF(26&gt;$AS$1,"",MID("DiLuMaMeJeVeSa",2*WEEKDAY($AR$1+25)-1,2))</f>
        <v/>
      </c>
      <c r="AD7" s="57">
        <f>IF(27&gt;$AS$1,"",MID("DiLuMaMeJeVeSa",2*WEEKDAY($AR$1+26)-1,2))</f>
        <v/>
      </c>
      <c r="AE7" s="57">
        <f>IF(28&gt;$AS$1,"",MID("DiLuMaMeJeVeSa",2*WEEKDAY($AR$1+27)-1,2))</f>
        <v/>
      </c>
      <c r="AF7" s="58">
        <f>IF(29&gt;$AS$1,"",MID("DiLuMaMeJeVeSa",2*WEEKDAY($AR$1+28)-1,2))</f>
        <v/>
      </c>
      <c r="AG7" s="58">
        <f>IF(30&gt;$AS$1,"",MID("DiLuMaMeJeVeSa",2*WEEKDAY($AR$1+29)-1,2))</f>
        <v/>
      </c>
      <c r="AH7" s="58">
        <f>IF(31&gt;$AS$1,"",MID("DiLuMaMeJeVeSa",2*WEEKDAY($AR$1+30)-1,2))</f>
        <v/>
      </c>
      <c r="AI7" s="1" t="n"/>
      <c r="AJ7" s="1" t="n"/>
      <c r="AN7" s="1" t="n"/>
      <c r="AO7" s="1" t="n"/>
      <c r="AP7" s="1" t="n"/>
      <c r="AQ7" s="1" t="n"/>
      <c r="AR7" s="1" t="n"/>
      <c r="AS7" s="1" t="n"/>
      <c r="AT7" s="1" t="n"/>
    </row>
    <row r="8" ht="14" customHeight="1">
      <c r="A8" s="1" t="n"/>
      <c r="B8" s="1" t="n"/>
      <c r="C8" s="1" t="n"/>
      <c r="D8" s="59">
        <f>IF(1&gt;$AS$1,"",1)</f>
        <v/>
      </c>
      <c r="E8" s="59">
        <f>IF(2&gt;$AS$1,"",2)</f>
        <v/>
      </c>
      <c r="F8" s="59">
        <f>IF(3&gt;$AS$1,"",3)</f>
        <v/>
      </c>
      <c r="G8" s="59">
        <f>IF(4&gt;$AS$1,"",4)</f>
        <v/>
      </c>
      <c r="H8" s="59">
        <f>IF(5&gt;$AS$1,"",5)</f>
        <v/>
      </c>
      <c r="I8" s="59">
        <f>IF(6&gt;$AS$1,"",6)</f>
        <v/>
      </c>
      <c r="J8" s="59">
        <f>IF(7&gt;$AS$1,"",7)</f>
        <v/>
      </c>
      <c r="K8" s="60">
        <f>IF(8&gt;$AS$1,"",8)</f>
        <v/>
      </c>
      <c r="L8" s="60">
        <f>IF(9&gt;$AS$1,"",9)</f>
        <v/>
      </c>
      <c r="M8" s="60">
        <f>IF(10&gt;$AS$1,"",10)</f>
        <v/>
      </c>
      <c r="N8" s="60">
        <f>IF(11&gt;$AS$1,"",11)</f>
        <v/>
      </c>
      <c r="O8" s="60">
        <f>IF(12&gt;$AS$1,"",12)</f>
        <v/>
      </c>
      <c r="P8" s="60">
        <f>IF(13&gt;$AS$1,"",13)</f>
        <v/>
      </c>
      <c r="Q8" s="60">
        <f>IF(14&gt;$AS$1,"",14)</f>
        <v/>
      </c>
      <c r="R8" s="61">
        <f>IF(15&gt;$AS$1,"",15)</f>
        <v/>
      </c>
      <c r="S8" s="61">
        <f>IF(16&gt;$AS$1,"",16)</f>
        <v/>
      </c>
      <c r="T8" s="61">
        <f>IF(17&gt;$AS$1,"",17)</f>
        <v/>
      </c>
      <c r="U8" s="61">
        <f>IF(18&gt;$AS$1,"",18)</f>
        <v/>
      </c>
      <c r="V8" s="61">
        <f>IF(19&gt;$AS$1,"",19)</f>
        <v/>
      </c>
      <c r="W8" s="61">
        <f>IF(20&gt;$AS$1,"",20)</f>
        <v/>
      </c>
      <c r="X8" s="61">
        <f>IF(21&gt;$AS$1,"",21)</f>
        <v/>
      </c>
      <c r="Y8" s="62">
        <f>IF(22&gt;$AS$1,"",22)</f>
        <v/>
      </c>
      <c r="Z8" s="62">
        <f>IF(23&gt;$AS$1,"",23)</f>
        <v/>
      </c>
      <c r="AA8" s="62">
        <f>IF(24&gt;$AS$1,"",24)</f>
        <v/>
      </c>
      <c r="AB8" s="62">
        <f>IF(25&gt;$AS$1,"",25)</f>
        <v/>
      </c>
      <c r="AC8" s="62">
        <f>IF(26&gt;$AS$1,"",26)</f>
        <v/>
      </c>
      <c r="AD8" s="62">
        <f>IF(27&gt;$AS$1,"",27)</f>
        <v/>
      </c>
      <c r="AE8" s="62">
        <f>IF(28&gt;$AS$1,"",28)</f>
        <v/>
      </c>
      <c r="AF8" s="63">
        <f>IF(29&gt;$AS$1,"",29)</f>
        <v/>
      </c>
      <c r="AG8" s="63">
        <f>IF(30&gt;$AS$1,"",30)</f>
        <v/>
      </c>
      <c r="AH8" s="63">
        <f>IF(31&gt;$AS$1,"",31)</f>
        <v/>
      </c>
      <c r="AI8" s="1" t="n"/>
      <c r="AJ8" s="1" t="n"/>
      <c r="AK8" s="64" t="inlineStr">
        <is>
          <t>Habitude</t>
        </is>
      </c>
      <c r="AL8" s="65" t="inlineStr">
        <is>
          <t>Régularité</t>
        </is>
      </c>
      <c r="AM8" s="65" t="inlineStr">
        <is>
          <t>%</t>
        </is>
      </c>
      <c r="AN8" s="1" t="n"/>
      <c r="AO8" s="1" t="n"/>
      <c r="AP8" s="1" t="n"/>
      <c r="AQ8" s="1" t="n"/>
      <c r="AR8" s="1" t="n"/>
      <c r="AS8" s="1" t="n"/>
      <c r="AT8" s="1" t="n"/>
    </row>
    <row r="9" ht="22" customHeight="1">
      <c r="A9" s="1" t="n"/>
      <c r="B9" s="1" t="n"/>
      <c r="C9" s="66">
        <f>IF('Démarrer'!C9="","",'Démarrer'!C9)</f>
        <v/>
      </c>
      <c r="D9" s="67" t="n"/>
      <c r="E9" s="67" t="n"/>
      <c r="F9" s="67" t="n"/>
      <c r="G9" s="67" t="n"/>
      <c r="H9" s="67" t="n"/>
      <c r="I9" s="67" t="n"/>
      <c r="J9" s="67" t="n"/>
      <c r="K9" s="67" t="n"/>
      <c r="L9" s="67" t="n"/>
      <c r="M9" s="67" t="n"/>
      <c r="N9" s="67" t="n"/>
      <c r="O9" s="67" t="n"/>
      <c r="P9" s="67" t="n"/>
      <c r="Q9" s="67" t="n"/>
      <c r="R9" s="67" t="n"/>
      <c r="S9" s="67" t="n"/>
      <c r="T9" s="67" t="n"/>
      <c r="U9" s="67" t="n"/>
      <c r="V9" s="67" t="n"/>
      <c r="W9" s="67" t="n"/>
      <c r="X9" s="67" t="n"/>
      <c r="Y9" s="67" t="n"/>
      <c r="Z9" s="67" t="n"/>
      <c r="AA9" s="67" t="n"/>
      <c r="AB9" s="67" t="n"/>
      <c r="AC9" s="67" t="n"/>
      <c r="AD9" s="67" t="n"/>
      <c r="AE9" s="67" t="n"/>
      <c r="AF9" s="67" t="n"/>
      <c r="AG9" s="67" t="n"/>
      <c r="AH9" s="67" t="n"/>
      <c r="AI9" s="1" t="n"/>
      <c r="AJ9" s="1" t="n"/>
      <c r="AK9" s="68">
        <f>C9</f>
        <v/>
      </c>
      <c r="AL9" s="69">
        <f>IF(C9="","",REPT("█",ROUND(MAX(0,MIN(1,AM9))*15,0)))</f>
        <v/>
      </c>
      <c r="AM9" s="70">
        <f>IF(C9="","",IF($AT$1=0,0,MIN(1,AS9/$AT$1)))</f>
        <v/>
      </c>
      <c r="AN9" s="1" t="n"/>
      <c r="AO9" s="1" t="n"/>
      <c r="AP9" s="1" t="n"/>
      <c r="AQ9" s="1" t="n"/>
      <c r="AR9" s="1" t="n"/>
      <c r="AS9" s="34">
        <f>IF(C9="","",(COUNTA(D9:AH9)-COUNTIF(D9:AH9,FALSE)))</f>
        <v/>
      </c>
      <c r="AT9" s="1" t="n"/>
    </row>
    <row r="10" ht="22" customHeight="1">
      <c r="A10" s="1" t="n"/>
      <c r="B10" s="1" t="n"/>
      <c r="C10" s="66">
        <f>IF('Démarrer'!C10="","",'Démarrer'!C10)</f>
        <v/>
      </c>
      <c r="D10" s="67" t="n"/>
      <c r="E10" s="67" t="n"/>
      <c r="F10" s="67" t="n"/>
      <c r="G10" s="67" t="n"/>
      <c r="H10" s="67" t="n"/>
      <c r="I10" s="67" t="n"/>
      <c r="J10" s="67" t="n"/>
      <c r="K10" s="67" t="n"/>
      <c r="L10" s="67" t="n"/>
      <c r="M10" s="67" t="n"/>
      <c r="N10" s="67" t="n"/>
      <c r="O10" s="67" t="n"/>
      <c r="P10" s="67" t="n"/>
      <c r="Q10" s="67" t="n"/>
      <c r="R10" s="67" t="n"/>
      <c r="S10" s="67" t="n"/>
      <c r="T10" s="67" t="n"/>
      <c r="U10" s="67" t="n"/>
      <c r="V10" s="67" t="n"/>
      <c r="W10" s="67" t="n"/>
      <c r="X10" s="67" t="n"/>
      <c r="Y10" s="67" t="n"/>
      <c r="Z10" s="67" t="n"/>
      <c r="AA10" s="67" t="n"/>
      <c r="AB10" s="67" t="n"/>
      <c r="AC10" s="67" t="n"/>
      <c r="AD10" s="67" t="n"/>
      <c r="AE10" s="67" t="n"/>
      <c r="AF10" s="67" t="n"/>
      <c r="AG10" s="67" t="n"/>
      <c r="AH10" s="67" t="n"/>
      <c r="AI10" s="1" t="n"/>
      <c r="AJ10" s="1" t="n"/>
      <c r="AK10" s="68">
        <f>C10</f>
        <v/>
      </c>
      <c r="AL10" s="69">
        <f>IF(C10="","",REPT("█",ROUND(MAX(0,MIN(1,AM10))*15,0)))</f>
        <v/>
      </c>
      <c r="AM10" s="70">
        <f>IF(C10="","",IF($AT$1=0,0,MIN(1,AS10/$AT$1)))</f>
        <v/>
      </c>
      <c r="AN10" s="1" t="n"/>
      <c r="AO10" s="1" t="n"/>
      <c r="AP10" s="1" t="n"/>
      <c r="AQ10" s="1" t="n"/>
      <c r="AR10" s="1" t="n"/>
      <c r="AS10" s="34">
        <f>IF(C10="","",(COUNTA(D10:AH10)-COUNTIF(D10:AH10,FALSE)))</f>
        <v/>
      </c>
      <c r="AT10" s="1" t="n"/>
    </row>
    <row r="11" ht="22" customHeight="1">
      <c r="A11" s="1" t="n"/>
      <c r="B11" s="1" t="n"/>
      <c r="C11" s="66">
        <f>IF('Démarrer'!C11="","",'Démarrer'!C11)</f>
        <v/>
      </c>
      <c r="D11" s="67" t="n"/>
      <c r="E11" s="67" t="n"/>
      <c r="F11" s="67" t="n"/>
      <c r="G11" s="67" t="n"/>
      <c r="H11" s="67" t="n"/>
      <c r="I11" s="67" t="n"/>
      <c r="J11" s="67" t="n"/>
      <c r="K11" s="67" t="n"/>
      <c r="L11" s="67" t="n"/>
      <c r="M11" s="67" t="n"/>
      <c r="N11" s="67" t="n"/>
      <c r="O11" s="67" t="n"/>
      <c r="P11" s="67" t="n"/>
      <c r="Q11" s="67" t="n"/>
      <c r="R11" s="67" t="n"/>
      <c r="S11" s="67" t="n"/>
      <c r="T11" s="67" t="n"/>
      <c r="U11" s="67" t="n"/>
      <c r="V11" s="67" t="n"/>
      <c r="W11" s="67" t="n"/>
      <c r="X11" s="67" t="n"/>
      <c r="Y11" s="67" t="n"/>
      <c r="Z11" s="67" t="n"/>
      <c r="AA11" s="67" t="n"/>
      <c r="AB11" s="67" t="n"/>
      <c r="AC11" s="67" t="n"/>
      <c r="AD11" s="67" t="n"/>
      <c r="AE11" s="67" t="n"/>
      <c r="AF11" s="67" t="n"/>
      <c r="AG11" s="67" t="n"/>
      <c r="AH11" s="67" t="n"/>
      <c r="AI11" s="1" t="n"/>
      <c r="AJ11" s="1" t="n"/>
      <c r="AK11" s="68">
        <f>C11</f>
        <v/>
      </c>
      <c r="AL11" s="69">
        <f>IF(C11="","",REPT("█",ROUND(MAX(0,MIN(1,AM11))*15,0)))</f>
        <v/>
      </c>
      <c r="AM11" s="70">
        <f>IF(C11="","",IF($AT$1=0,0,MIN(1,AS11/$AT$1)))</f>
        <v/>
      </c>
      <c r="AN11" s="1" t="n"/>
      <c r="AO11" s="1" t="n"/>
      <c r="AP11" s="1" t="n"/>
      <c r="AQ11" s="1" t="n"/>
      <c r="AR11" s="1" t="n"/>
      <c r="AS11" s="34">
        <f>IF(C11="","",(COUNTA(D11:AH11)-COUNTIF(D11:AH11,FALSE)))</f>
        <v/>
      </c>
      <c r="AT11" s="1" t="n"/>
    </row>
    <row r="12" ht="22" customHeight="1">
      <c r="A12" s="1" t="n"/>
      <c r="B12" s="1" t="n"/>
      <c r="C12" s="66">
        <f>IF('Démarrer'!C12="","",'Démarrer'!C12)</f>
        <v/>
      </c>
      <c r="D12" s="67" t="n"/>
      <c r="E12" s="67" t="n"/>
      <c r="F12" s="67" t="n"/>
      <c r="G12" s="67" t="n"/>
      <c r="H12" s="67" t="n"/>
      <c r="I12" s="67" t="n"/>
      <c r="J12" s="67" t="n"/>
      <c r="K12" s="67" t="n"/>
      <c r="L12" s="67" t="n"/>
      <c r="M12" s="67" t="n"/>
      <c r="N12" s="67" t="n"/>
      <c r="O12" s="67" t="n"/>
      <c r="P12" s="67" t="n"/>
      <c r="Q12" s="67" t="n"/>
      <c r="R12" s="67" t="n"/>
      <c r="S12" s="67" t="n"/>
      <c r="T12" s="67" t="n"/>
      <c r="U12" s="67" t="n"/>
      <c r="V12" s="67" t="n"/>
      <c r="W12" s="67" t="n"/>
      <c r="X12" s="67" t="n"/>
      <c r="Y12" s="67" t="n"/>
      <c r="Z12" s="67" t="n"/>
      <c r="AA12" s="67" t="n"/>
      <c r="AB12" s="67" t="n"/>
      <c r="AC12" s="67" t="n"/>
      <c r="AD12" s="67" t="n"/>
      <c r="AE12" s="67" t="n"/>
      <c r="AF12" s="67" t="n"/>
      <c r="AG12" s="67" t="n"/>
      <c r="AH12" s="67" t="n"/>
      <c r="AI12" s="1" t="n"/>
      <c r="AJ12" s="1" t="n"/>
      <c r="AK12" s="68">
        <f>C12</f>
        <v/>
      </c>
      <c r="AL12" s="69">
        <f>IF(C12="","",REPT("█",ROUND(MAX(0,MIN(1,AM12))*15,0)))</f>
        <v/>
      </c>
      <c r="AM12" s="70">
        <f>IF(C12="","",IF($AT$1=0,0,MIN(1,AS12/$AT$1)))</f>
        <v/>
      </c>
      <c r="AN12" s="1" t="n"/>
      <c r="AO12" s="1" t="n"/>
      <c r="AP12" s="1" t="n"/>
      <c r="AQ12" s="1" t="n"/>
      <c r="AR12" s="1" t="n"/>
      <c r="AS12" s="34">
        <f>IF(C12="","",(COUNTA(D12:AH12)-COUNTIF(D12:AH12,FALSE)))</f>
        <v/>
      </c>
      <c r="AT12" s="1" t="n"/>
    </row>
    <row r="13" ht="22" customHeight="1">
      <c r="A13" s="1" t="n"/>
      <c r="B13" s="1" t="n"/>
      <c r="C13" s="66">
        <f>IF('Démarrer'!C13="","",'Démarrer'!C13)</f>
        <v/>
      </c>
      <c r="D13" s="67" t="n"/>
      <c r="E13" s="67" t="n"/>
      <c r="F13" s="67" t="n"/>
      <c r="G13" s="67" t="n"/>
      <c r="H13" s="67" t="n"/>
      <c r="I13" s="67" t="n"/>
      <c r="J13" s="67" t="n"/>
      <c r="K13" s="67" t="n"/>
      <c r="L13" s="67" t="n"/>
      <c r="M13" s="67" t="n"/>
      <c r="N13" s="67" t="n"/>
      <c r="O13" s="67" t="n"/>
      <c r="P13" s="67" t="n"/>
      <c r="Q13" s="67" t="n"/>
      <c r="R13" s="67" t="n"/>
      <c r="S13" s="67" t="n"/>
      <c r="T13" s="67" t="n"/>
      <c r="U13" s="67" t="n"/>
      <c r="V13" s="67" t="n"/>
      <c r="W13" s="67" t="n"/>
      <c r="X13" s="67" t="n"/>
      <c r="Y13" s="67" t="n"/>
      <c r="Z13" s="67" t="n"/>
      <c r="AA13" s="67" t="n"/>
      <c r="AB13" s="67" t="n"/>
      <c r="AC13" s="67" t="n"/>
      <c r="AD13" s="67" t="n"/>
      <c r="AE13" s="67" t="n"/>
      <c r="AF13" s="67" t="n"/>
      <c r="AG13" s="67" t="n"/>
      <c r="AH13" s="67" t="n"/>
      <c r="AI13" s="1" t="n"/>
      <c r="AJ13" s="1" t="n"/>
      <c r="AK13" s="68">
        <f>C13</f>
        <v/>
      </c>
      <c r="AL13" s="69">
        <f>IF(C13="","",REPT("█",ROUND(MAX(0,MIN(1,AM13))*15,0)))</f>
        <v/>
      </c>
      <c r="AM13" s="70">
        <f>IF(C13="","",IF($AT$1=0,0,MIN(1,AS13/$AT$1)))</f>
        <v/>
      </c>
      <c r="AN13" s="1" t="n"/>
      <c r="AO13" s="1" t="n"/>
      <c r="AP13" s="1" t="n"/>
      <c r="AQ13" s="1" t="n"/>
      <c r="AR13" s="1" t="n"/>
      <c r="AS13" s="34">
        <f>IF(C13="","",(COUNTA(D13:AH13)-COUNTIF(D13:AH13,FALSE)))</f>
        <v/>
      </c>
      <c r="AT13" s="1" t="n"/>
    </row>
    <row r="14" ht="22" customHeight="1">
      <c r="A14" s="1" t="n"/>
      <c r="B14" s="1" t="n"/>
      <c r="C14" s="66">
        <f>IF('Démarrer'!C14="","",'Démarrer'!C14)</f>
        <v/>
      </c>
      <c r="D14" s="67" t="n"/>
      <c r="E14" s="67" t="n"/>
      <c r="F14" s="67" t="n"/>
      <c r="G14" s="67" t="n"/>
      <c r="H14" s="67" t="n"/>
      <c r="I14" s="67" t="n"/>
      <c r="J14" s="67" t="n"/>
      <c r="K14" s="67" t="n"/>
      <c r="L14" s="67" t="n"/>
      <c r="M14" s="67" t="n"/>
      <c r="N14" s="67" t="n"/>
      <c r="O14" s="67" t="n"/>
      <c r="P14" s="67" t="n"/>
      <c r="Q14" s="67" t="n"/>
      <c r="R14" s="67" t="n"/>
      <c r="S14" s="67" t="n"/>
      <c r="T14" s="67" t="n"/>
      <c r="U14" s="67" t="n"/>
      <c r="V14" s="67" t="n"/>
      <c r="W14" s="67" t="n"/>
      <c r="X14" s="67" t="n"/>
      <c r="Y14" s="67" t="n"/>
      <c r="Z14" s="67" t="n"/>
      <c r="AA14" s="67" t="n"/>
      <c r="AB14" s="67" t="n"/>
      <c r="AC14" s="67" t="n"/>
      <c r="AD14" s="67" t="n"/>
      <c r="AE14" s="67" t="n"/>
      <c r="AF14" s="67" t="n"/>
      <c r="AG14" s="67" t="n"/>
      <c r="AH14" s="67" t="n"/>
      <c r="AI14" s="1" t="n"/>
      <c r="AJ14" s="1" t="n"/>
      <c r="AK14" s="68">
        <f>C14</f>
        <v/>
      </c>
      <c r="AL14" s="69">
        <f>IF(C14="","",REPT("█",ROUND(MAX(0,MIN(1,AM14))*15,0)))</f>
        <v/>
      </c>
      <c r="AM14" s="70">
        <f>IF(C14="","",IF($AT$1=0,0,MIN(1,AS14/$AT$1)))</f>
        <v/>
      </c>
      <c r="AN14" s="1" t="n"/>
      <c r="AO14" s="1" t="n"/>
      <c r="AP14" s="1" t="n"/>
      <c r="AQ14" s="1" t="n"/>
      <c r="AR14" s="1" t="n"/>
      <c r="AS14" s="34">
        <f>IF(C14="","",(COUNTA(D14:AH14)-COUNTIF(D14:AH14,FALSE)))</f>
        <v/>
      </c>
      <c r="AT14" s="1" t="n"/>
    </row>
    <row r="15" ht="22" customHeight="1">
      <c r="A15" s="1" t="n"/>
      <c r="B15" s="1" t="n"/>
      <c r="C15" s="66">
        <f>IF('Démarrer'!C15="","",'Démarrer'!C15)</f>
        <v/>
      </c>
      <c r="D15" s="67" t="n"/>
      <c r="E15" s="67" t="n"/>
      <c r="F15" s="67" t="n"/>
      <c r="G15" s="67" t="n"/>
      <c r="H15" s="67" t="n"/>
      <c r="I15" s="67" t="n"/>
      <c r="J15" s="67" t="n"/>
      <c r="K15" s="67" t="n"/>
      <c r="L15" s="67" t="n"/>
      <c r="M15" s="67" t="n"/>
      <c r="N15" s="67" t="n"/>
      <c r="O15" s="67" t="n"/>
      <c r="P15" s="67" t="n"/>
      <c r="Q15" s="67" t="n"/>
      <c r="R15" s="67" t="n"/>
      <c r="S15" s="67" t="n"/>
      <c r="T15" s="67" t="n"/>
      <c r="U15" s="67" t="n"/>
      <c r="V15" s="67" t="n"/>
      <c r="W15" s="67" t="n"/>
      <c r="X15" s="67" t="n"/>
      <c r="Y15" s="67" t="n"/>
      <c r="Z15" s="67" t="n"/>
      <c r="AA15" s="67" t="n"/>
      <c r="AB15" s="67" t="n"/>
      <c r="AC15" s="67" t="n"/>
      <c r="AD15" s="67" t="n"/>
      <c r="AE15" s="67" t="n"/>
      <c r="AF15" s="67" t="n"/>
      <c r="AG15" s="67" t="n"/>
      <c r="AH15" s="67" t="n"/>
      <c r="AI15" s="1" t="n"/>
      <c r="AJ15" s="1" t="n"/>
      <c r="AK15" s="68">
        <f>C15</f>
        <v/>
      </c>
      <c r="AL15" s="69">
        <f>IF(C15="","",REPT("█",ROUND(MAX(0,MIN(1,AM15))*15,0)))</f>
        <v/>
      </c>
      <c r="AM15" s="70">
        <f>IF(C15="","",IF($AT$1=0,0,MIN(1,AS15/$AT$1)))</f>
        <v/>
      </c>
      <c r="AN15" s="1" t="n"/>
      <c r="AO15" s="1" t="n"/>
      <c r="AP15" s="1" t="n"/>
      <c r="AQ15" s="1" t="n"/>
      <c r="AR15" s="1" t="n"/>
      <c r="AS15" s="34">
        <f>IF(C15="","",(COUNTA(D15:AH15)-COUNTIF(D15:AH15,FALSE)))</f>
        <v/>
      </c>
      <c r="AT15" s="1" t="n"/>
    </row>
    <row r="16" ht="22" customHeight="1">
      <c r="A16" s="1" t="n"/>
      <c r="B16" s="1" t="n"/>
      <c r="C16" s="66">
        <f>IF('Démarrer'!C16="","",'Démarrer'!C16)</f>
        <v/>
      </c>
      <c r="D16" s="67" t="n"/>
      <c r="E16" s="67" t="n"/>
      <c r="F16" s="67" t="n"/>
      <c r="G16" s="67" t="n"/>
      <c r="H16" s="67" t="n"/>
      <c r="I16" s="67" t="n"/>
      <c r="J16" s="67" t="n"/>
      <c r="K16" s="67" t="n"/>
      <c r="L16" s="67" t="n"/>
      <c r="M16" s="67" t="n"/>
      <c r="N16" s="67" t="n"/>
      <c r="O16" s="67" t="n"/>
      <c r="P16" s="67" t="n"/>
      <c r="Q16" s="67" t="n"/>
      <c r="R16" s="67" t="n"/>
      <c r="S16" s="67" t="n"/>
      <c r="T16" s="67" t="n"/>
      <c r="U16" s="67" t="n"/>
      <c r="V16" s="67" t="n"/>
      <c r="W16" s="67" t="n"/>
      <c r="X16" s="67" t="n"/>
      <c r="Y16" s="67" t="n"/>
      <c r="Z16" s="67" t="n"/>
      <c r="AA16" s="67" t="n"/>
      <c r="AB16" s="67" t="n"/>
      <c r="AC16" s="67" t="n"/>
      <c r="AD16" s="67" t="n"/>
      <c r="AE16" s="67" t="n"/>
      <c r="AF16" s="67" t="n"/>
      <c r="AG16" s="67" t="n"/>
      <c r="AH16" s="67" t="n"/>
      <c r="AI16" s="1" t="n"/>
      <c r="AJ16" s="1" t="n"/>
      <c r="AK16" s="68">
        <f>C16</f>
        <v/>
      </c>
      <c r="AL16" s="69">
        <f>IF(C16="","",REPT("█",ROUND(MAX(0,MIN(1,AM16))*15,0)))</f>
        <v/>
      </c>
      <c r="AM16" s="70">
        <f>IF(C16="","",IF($AT$1=0,0,MIN(1,AS16/$AT$1)))</f>
        <v/>
      </c>
      <c r="AN16" s="1" t="n"/>
      <c r="AO16" s="1" t="n"/>
      <c r="AP16" s="1" t="n"/>
      <c r="AQ16" s="1" t="n"/>
      <c r="AR16" s="1" t="n"/>
      <c r="AS16" s="34">
        <f>IF(C16="","",(COUNTA(D16:AH16)-COUNTIF(D16:AH16,FALSE)))</f>
        <v/>
      </c>
      <c r="AT16" s="1" t="n"/>
    </row>
    <row r="17" ht="22" customHeight="1">
      <c r="A17" s="1" t="n"/>
      <c r="B17" s="1" t="n"/>
      <c r="C17" s="66">
        <f>IF('Démarrer'!C17="","",'Démarrer'!C17)</f>
        <v/>
      </c>
      <c r="D17" s="67" t="n"/>
      <c r="E17" s="67" t="n"/>
      <c r="F17" s="67" t="n"/>
      <c r="G17" s="67" t="n"/>
      <c r="H17" s="67" t="n"/>
      <c r="I17" s="67" t="n"/>
      <c r="J17" s="67" t="n"/>
      <c r="K17" s="67" t="n"/>
      <c r="L17" s="67" t="n"/>
      <c r="M17" s="67" t="n"/>
      <c r="N17" s="67" t="n"/>
      <c r="O17" s="67" t="n"/>
      <c r="P17" s="67" t="n"/>
      <c r="Q17" s="67" t="n"/>
      <c r="R17" s="67" t="n"/>
      <c r="S17" s="67" t="n"/>
      <c r="T17" s="67" t="n"/>
      <c r="U17" s="67" t="n"/>
      <c r="V17" s="67" t="n"/>
      <c r="W17" s="67" t="n"/>
      <c r="X17" s="67" t="n"/>
      <c r="Y17" s="67" t="n"/>
      <c r="Z17" s="67" t="n"/>
      <c r="AA17" s="67" t="n"/>
      <c r="AB17" s="67" t="n"/>
      <c r="AC17" s="67" t="n"/>
      <c r="AD17" s="67" t="n"/>
      <c r="AE17" s="67" t="n"/>
      <c r="AF17" s="67" t="n"/>
      <c r="AG17" s="67" t="n"/>
      <c r="AH17" s="67" t="n"/>
      <c r="AI17" s="1" t="n"/>
      <c r="AJ17" s="1" t="n"/>
      <c r="AK17" s="68">
        <f>C17</f>
        <v/>
      </c>
      <c r="AL17" s="69">
        <f>IF(C17="","",REPT("█",ROUND(MAX(0,MIN(1,AM17))*15,0)))</f>
        <v/>
      </c>
      <c r="AM17" s="70">
        <f>IF(C17="","",IF($AT$1=0,0,MIN(1,AS17/$AT$1)))</f>
        <v/>
      </c>
      <c r="AN17" s="1" t="n"/>
      <c r="AO17" s="1" t="n"/>
      <c r="AP17" s="1" t="n"/>
      <c r="AQ17" s="1" t="n"/>
      <c r="AR17" s="1" t="n"/>
      <c r="AS17" s="34">
        <f>IF(C17="","",(COUNTA(D17:AH17)-COUNTIF(D17:AH17,FALSE)))</f>
        <v/>
      </c>
      <c r="AT17" s="1" t="n"/>
    </row>
    <row r="18" ht="22" customHeight="1">
      <c r="A18" s="1" t="n"/>
      <c r="B18" s="1" t="n"/>
      <c r="C18" s="66">
        <f>IF('Démarrer'!C18="","",'Démarrer'!C18)</f>
        <v/>
      </c>
      <c r="D18" s="67" t="n"/>
      <c r="E18" s="67" t="n"/>
      <c r="F18" s="67" t="n"/>
      <c r="G18" s="67" t="n"/>
      <c r="H18" s="67" t="n"/>
      <c r="I18" s="67" t="n"/>
      <c r="J18" s="67" t="n"/>
      <c r="K18" s="67" t="n"/>
      <c r="L18" s="67" t="n"/>
      <c r="M18" s="67" t="n"/>
      <c r="N18" s="67" t="n"/>
      <c r="O18" s="67" t="n"/>
      <c r="P18" s="67" t="n"/>
      <c r="Q18" s="67" t="n"/>
      <c r="R18" s="67" t="n"/>
      <c r="S18" s="67" t="n"/>
      <c r="T18" s="67" t="n"/>
      <c r="U18" s="67" t="n"/>
      <c r="V18" s="67" t="n"/>
      <c r="W18" s="67" t="n"/>
      <c r="X18" s="67" t="n"/>
      <c r="Y18" s="67" t="n"/>
      <c r="Z18" s="67" t="n"/>
      <c r="AA18" s="67" t="n"/>
      <c r="AB18" s="67" t="n"/>
      <c r="AC18" s="67" t="n"/>
      <c r="AD18" s="67" t="n"/>
      <c r="AE18" s="67" t="n"/>
      <c r="AF18" s="67" t="n"/>
      <c r="AG18" s="67" t="n"/>
      <c r="AH18" s="67" t="n"/>
      <c r="AI18" s="1" t="n"/>
      <c r="AJ18" s="1" t="n"/>
      <c r="AK18" s="68">
        <f>C18</f>
        <v/>
      </c>
      <c r="AL18" s="69">
        <f>IF(C18="","",REPT("█",ROUND(MAX(0,MIN(1,AM18))*15,0)))</f>
        <v/>
      </c>
      <c r="AM18" s="70">
        <f>IF(C18="","",IF($AT$1=0,0,MIN(1,AS18/$AT$1)))</f>
        <v/>
      </c>
      <c r="AN18" s="1" t="n"/>
      <c r="AO18" s="1" t="n"/>
      <c r="AP18" s="1" t="n"/>
      <c r="AQ18" s="1" t="n"/>
      <c r="AR18" s="1" t="n"/>
      <c r="AS18" s="34">
        <f>IF(C18="","",(COUNTA(D18:AH18)-COUNTIF(D18:AH18,FALSE)))</f>
        <v/>
      </c>
      <c r="AT18" s="1" t="n"/>
    </row>
    <row r="19" ht="15" customHeight="1">
      <c r="A19" s="1" t="n"/>
      <c r="B19" s="1" t="n"/>
      <c r="C19" s="71" t="inlineStr">
        <is>
          <t>Progression</t>
        </is>
      </c>
      <c r="D19" s="72">
        <f>IF(OR(1&gt;$AS$1,$AR$2=0),"",(COUNTA(D9:D18)-COUNTIF(D9:D18,FALSE))/$AR$2)</f>
        <v/>
      </c>
      <c r="E19" s="72">
        <f>IF(OR(2&gt;$AS$1,$AR$2=0),"",(COUNTA(E9:E18)-COUNTIF(E9:E18,FALSE))/$AR$2)</f>
        <v/>
      </c>
      <c r="F19" s="72">
        <f>IF(OR(3&gt;$AS$1,$AR$2=0),"",(COUNTA(F9:F18)-COUNTIF(F9:F18,FALSE))/$AR$2)</f>
        <v/>
      </c>
      <c r="G19" s="72">
        <f>IF(OR(4&gt;$AS$1,$AR$2=0),"",(COUNTA(G9:G18)-COUNTIF(G9:G18,FALSE))/$AR$2)</f>
        <v/>
      </c>
      <c r="H19" s="72">
        <f>IF(OR(5&gt;$AS$1,$AR$2=0),"",(COUNTA(H9:H18)-COUNTIF(H9:H18,FALSE))/$AR$2)</f>
        <v/>
      </c>
      <c r="I19" s="72">
        <f>IF(OR(6&gt;$AS$1,$AR$2=0),"",(COUNTA(I9:I18)-COUNTIF(I9:I18,FALSE))/$AR$2)</f>
        <v/>
      </c>
      <c r="J19" s="72">
        <f>IF(OR(7&gt;$AS$1,$AR$2=0),"",(COUNTA(J9:J18)-COUNTIF(J9:J18,FALSE))/$AR$2)</f>
        <v/>
      </c>
      <c r="K19" s="72">
        <f>IF(OR(8&gt;$AS$1,$AR$2=0),"",(COUNTA(K9:K18)-COUNTIF(K9:K18,FALSE))/$AR$2)</f>
        <v/>
      </c>
      <c r="L19" s="72">
        <f>IF(OR(9&gt;$AS$1,$AR$2=0),"",(COUNTA(L9:L18)-COUNTIF(L9:L18,FALSE))/$AR$2)</f>
        <v/>
      </c>
      <c r="M19" s="72">
        <f>IF(OR(10&gt;$AS$1,$AR$2=0),"",(COUNTA(M9:M18)-COUNTIF(M9:M18,FALSE))/$AR$2)</f>
        <v/>
      </c>
      <c r="N19" s="72">
        <f>IF(OR(11&gt;$AS$1,$AR$2=0),"",(COUNTA(N9:N18)-COUNTIF(N9:N18,FALSE))/$AR$2)</f>
        <v/>
      </c>
      <c r="O19" s="72">
        <f>IF(OR(12&gt;$AS$1,$AR$2=0),"",(COUNTA(O9:O18)-COUNTIF(O9:O18,FALSE))/$AR$2)</f>
        <v/>
      </c>
      <c r="P19" s="72">
        <f>IF(OR(13&gt;$AS$1,$AR$2=0),"",(COUNTA(P9:P18)-COUNTIF(P9:P18,FALSE))/$AR$2)</f>
        <v/>
      </c>
      <c r="Q19" s="72">
        <f>IF(OR(14&gt;$AS$1,$AR$2=0),"",(COUNTA(Q9:Q18)-COUNTIF(Q9:Q18,FALSE))/$AR$2)</f>
        <v/>
      </c>
      <c r="R19" s="72">
        <f>IF(OR(15&gt;$AS$1,$AR$2=0),"",(COUNTA(R9:R18)-COUNTIF(R9:R18,FALSE))/$AR$2)</f>
        <v/>
      </c>
      <c r="S19" s="72">
        <f>IF(OR(16&gt;$AS$1,$AR$2=0),"",(COUNTA(S9:S18)-COUNTIF(S9:S18,FALSE))/$AR$2)</f>
        <v/>
      </c>
      <c r="T19" s="72">
        <f>IF(OR(17&gt;$AS$1,$AR$2=0),"",(COUNTA(T9:T18)-COUNTIF(T9:T18,FALSE))/$AR$2)</f>
        <v/>
      </c>
      <c r="U19" s="72">
        <f>IF(OR(18&gt;$AS$1,$AR$2=0),"",(COUNTA(U9:U18)-COUNTIF(U9:U18,FALSE))/$AR$2)</f>
        <v/>
      </c>
      <c r="V19" s="72">
        <f>IF(OR(19&gt;$AS$1,$AR$2=0),"",(COUNTA(V9:V18)-COUNTIF(V9:V18,FALSE))/$AR$2)</f>
        <v/>
      </c>
      <c r="W19" s="72">
        <f>IF(OR(20&gt;$AS$1,$AR$2=0),"",(COUNTA(W9:W18)-COUNTIF(W9:W18,FALSE))/$AR$2)</f>
        <v/>
      </c>
      <c r="X19" s="72">
        <f>IF(OR(21&gt;$AS$1,$AR$2=0),"",(COUNTA(X9:X18)-COUNTIF(X9:X18,FALSE))/$AR$2)</f>
        <v/>
      </c>
      <c r="Y19" s="72">
        <f>IF(OR(22&gt;$AS$1,$AR$2=0),"",(COUNTA(Y9:Y18)-COUNTIF(Y9:Y18,FALSE))/$AR$2)</f>
        <v/>
      </c>
      <c r="Z19" s="72">
        <f>IF(OR(23&gt;$AS$1,$AR$2=0),"",(COUNTA(Z9:Z18)-COUNTIF(Z9:Z18,FALSE))/$AR$2)</f>
        <v/>
      </c>
      <c r="AA19" s="72">
        <f>IF(OR(24&gt;$AS$1,$AR$2=0),"",(COUNTA(AA9:AA18)-COUNTIF(AA9:AA18,FALSE))/$AR$2)</f>
        <v/>
      </c>
      <c r="AB19" s="72">
        <f>IF(OR(25&gt;$AS$1,$AR$2=0),"",(COUNTA(AB9:AB18)-COUNTIF(AB9:AB18,FALSE))/$AR$2)</f>
        <v/>
      </c>
      <c r="AC19" s="72">
        <f>IF(OR(26&gt;$AS$1,$AR$2=0),"",(COUNTA(AC9:AC18)-COUNTIF(AC9:AC18,FALSE))/$AR$2)</f>
        <v/>
      </c>
      <c r="AD19" s="72">
        <f>IF(OR(27&gt;$AS$1,$AR$2=0),"",(COUNTA(AD9:AD18)-COUNTIF(AD9:AD18,FALSE))/$AR$2)</f>
        <v/>
      </c>
      <c r="AE19" s="72">
        <f>IF(OR(28&gt;$AS$1,$AR$2=0),"",(COUNTA(AE9:AE18)-COUNTIF(AE9:AE18,FALSE))/$AR$2)</f>
        <v/>
      </c>
      <c r="AF19" s="72">
        <f>IF(OR(29&gt;$AS$1,$AR$2=0),"",(COUNTA(AF9:AF18)-COUNTIF(AF9:AF18,FALSE))/$AR$2)</f>
        <v/>
      </c>
      <c r="AG19" s="72">
        <f>IF(OR(30&gt;$AS$1,$AR$2=0),"",(COUNTA(AG9:AG18)-COUNTIF(AG9:AG18,FALSE))/$AR$2)</f>
        <v/>
      </c>
      <c r="AH19" s="72">
        <f>IF(OR(31&gt;$AS$1,$AR$2=0),"",(COUNTA(AH9:AH18)-COUNTIF(AH9:AH18,FALSE))/$AR$2)</f>
        <v/>
      </c>
      <c r="AI19" s="1" t="n"/>
      <c r="AJ19" s="1" t="n"/>
      <c r="AK19" s="73" t="inlineStr">
        <is>
          <t>Meilleure habitude</t>
        </is>
      </c>
      <c r="AL19" s="74">
        <f>IF(MAX(AM9:AM18)&lt;=0,"—",INDEX(C9:C18,MATCH(MAX(AM9:AM18),AM9:AM18,0)))</f>
        <v/>
      </c>
      <c r="AN19" s="1" t="n"/>
      <c r="AO19" s="1" t="n"/>
      <c r="AP19" s="1" t="n"/>
      <c r="AQ19" s="1" t="n"/>
      <c r="AR19" s="1" t="n"/>
      <c r="AS19" s="1" t="n"/>
      <c r="AT19" s="1" t="n"/>
    </row>
    <row r="20" ht="15" customHeight="1">
      <c r="A20" s="1" t="n"/>
      <c r="B20" s="1" t="n"/>
      <c r="C20" s="75" t="inlineStr">
        <is>
          <t>Fait</t>
        </is>
      </c>
      <c r="D20" s="76">
        <f>IF(1&gt;$AS$1,"",(COUNTA(D9:D18)-COUNTIF(D9:D18,FALSE)))</f>
        <v/>
      </c>
      <c r="E20" s="76">
        <f>IF(2&gt;$AS$1,"",(COUNTA(E9:E18)-COUNTIF(E9:E18,FALSE)))</f>
        <v/>
      </c>
      <c r="F20" s="76">
        <f>IF(3&gt;$AS$1,"",(COUNTA(F9:F18)-COUNTIF(F9:F18,FALSE)))</f>
        <v/>
      </c>
      <c r="G20" s="76">
        <f>IF(4&gt;$AS$1,"",(COUNTA(G9:G18)-COUNTIF(G9:G18,FALSE)))</f>
        <v/>
      </c>
      <c r="H20" s="76">
        <f>IF(5&gt;$AS$1,"",(COUNTA(H9:H18)-COUNTIF(H9:H18,FALSE)))</f>
        <v/>
      </c>
      <c r="I20" s="76">
        <f>IF(6&gt;$AS$1,"",(COUNTA(I9:I18)-COUNTIF(I9:I18,FALSE)))</f>
        <v/>
      </c>
      <c r="J20" s="76">
        <f>IF(7&gt;$AS$1,"",(COUNTA(J9:J18)-COUNTIF(J9:J18,FALSE)))</f>
        <v/>
      </c>
      <c r="K20" s="76">
        <f>IF(8&gt;$AS$1,"",(COUNTA(K9:K18)-COUNTIF(K9:K18,FALSE)))</f>
        <v/>
      </c>
      <c r="L20" s="76">
        <f>IF(9&gt;$AS$1,"",(COUNTA(L9:L18)-COUNTIF(L9:L18,FALSE)))</f>
        <v/>
      </c>
      <c r="M20" s="76">
        <f>IF(10&gt;$AS$1,"",(COUNTA(M9:M18)-COUNTIF(M9:M18,FALSE)))</f>
        <v/>
      </c>
      <c r="N20" s="76">
        <f>IF(11&gt;$AS$1,"",(COUNTA(N9:N18)-COUNTIF(N9:N18,FALSE)))</f>
        <v/>
      </c>
      <c r="O20" s="76">
        <f>IF(12&gt;$AS$1,"",(COUNTA(O9:O18)-COUNTIF(O9:O18,FALSE)))</f>
        <v/>
      </c>
      <c r="P20" s="76">
        <f>IF(13&gt;$AS$1,"",(COUNTA(P9:P18)-COUNTIF(P9:P18,FALSE)))</f>
        <v/>
      </c>
      <c r="Q20" s="76">
        <f>IF(14&gt;$AS$1,"",(COUNTA(Q9:Q18)-COUNTIF(Q9:Q18,FALSE)))</f>
        <v/>
      </c>
      <c r="R20" s="76">
        <f>IF(15&gt;$AS$1,"",(COUNTA(R9:R18)-COUNTIF(R9:R18,FALSE)))</f>
        <v/>
      </c>
      <c r="S20" s="76">
        <f>IF(16&gt;$AS$1,"",(COUNTA(S9:S18)-COUNTIF(S9:S18,FALSE)))</f>
        <v/>
      </c>
      <c r="T20" s="76">
        <f>IF(17&gt;$AS$1,"",(COUNTA(T9:T18)-COUNTIF(T9:T18,FALSE)))</f>
        <v/>
      </c>
      <c r="U20" s="76">
        <f>IF(18&gt;$AS$1,"",(COUNTA(U9:U18)-COUNTIF(U9:U18,FALSE)))</f>
        <v/>
      </c>
      <c r="V20" s="76">
        <f>IF(19&gt;$AS$1,"",(COUNTA(V9:V18)-COUNTIF(V9:V18,FALSE)))</f>
        <v/>
      </c>
      <c r="W20" s="76">
        <f>IF(20&gt;$AS$1,"",(COUNTA(W9:W18)-COUNTIF(W9:W18,FALSE)))</f>
        <v/>
      </c>
      <c r="X20" s="76">
        <f>IF(21&gt;$AS$1,"",(COUNTA(X9:X18)-COUNTIF(X9:X18,FALSE)))</f>
        <v/>
      </c>
      <c r="Y20" s="76">
        <f>IF(22&gt;$AS$1,"",(COUNTA(Y9:Y18)-COUNTIF(Y9:Y18,FALSE)))</f>
        <v/>
      </c>
      <c r="Z20" s="76">
        <f>IF(23&gt;$AS$1,"",(COUNTA(Z9:Z18)-COUNTIF(Z9:Z18,FALSE)))</f>
        <v/>
      </c>
      <c r="AA20" s="76">
        <f>IF(24&gt;$AS$1,"",(COUNTA(AA9:AA18)-COUNTIF(AA9:AA18,FALSE)))</f>
        <v/>
      </c>
      <c r="AB20" s="76">
        <f>IF(25&gt;$AS$1,"",(COUNTA(AB9:AB18)-COUNTIF(AB9:AB18,FALSE)))</f>
        <v/>
      </c>
      <c r="AC20" s="76">
        <f>IF(26&gt;$AS$1,"",(COUNTA(AC9:AC18)-COUNTIF(AC9:AC18,FALSE)))</f>
        <v/>
      </c>
      <c r="AD20" s="76">
        <f>IF(27&gt;$AS$1,"",(COUNTA(AD9:AD18)-COUNTIF(AD9:AD18,FALSE)))</f>
        <v/>
      </c>
      <c r="AE20" s="76">
        <f>IF(28&gt;$AS$1,"",(COUNTA(AE9:AE18)-COUNTIF(AE9:AE18,FALSE)))</f>
        <v/>
      </c>
      <c r="AF20" s="76">
        <f>IF(29&gt;$AS$1,"",(COUNTA(AF9:AF18)-COUNTIF(AF9:AF18,FALSE)))</f>
        <v/>
      </c>
      <c r="AG20" s="76">
        <f>IF(30&gt;$AS$1,"",(COUNTA(AG9:AG18)-COUNTIF(AG9:AG18,FALSE)))</f>
        <v/>
      </c>
      <c r="AH20" s="76">
        <f>IF(31&gt;$AS$1,"",(COUNTA(AH9:AH18)-COUNTIF(AH9:AH18,FALSE)))</f>
        <v/>
      </c>
      <c r="AI20" s="1" t="n"/>
      <c r="AJ20" s="1" t="n"/>
      <c r="AK20" s="73" t="inlineStr">
        <is>
          <t>Meilleur jour</t>
        </is>
      </c>
      <c r="AL20" s="74">
        <f>IF(MAX(D20:AH20)=0,"—","le "&amp;INDEX(D8:AH8,MATCH(MAX(D20:AH20),D20:AH20,0)))</f>
        <v/>
      </c>
      <c r="AN20" s="1" t="n"/>
      <c r="AO20" s="1" t="n"/>
      <c r="AP20" s="1" t="n"/>
      <c r="AQ20" s="1" t="n"/>
      <c r="AR20" s="1" t="n"/>
      <c r="AS20" s="1" t="n"/>
      <c r="AT20" s="1" t="n"/>
    </row>
    <row r="21" ht="15" customHeight="1">
      <c r="A21" s="1" t="n"/>
      <c r="B21" s="1" t="n"/>
      <c r="C21" s="75" t="inlineStr">
        <is>
          <t>Pas fait</t>
        </is>
      </c>
      <c r="D21" s="77">
        <f>IF(1&gt;$AS$1,"",$AR$2-D20)</f>
        <v/>
      </c>
      <c r="E21" s="77">
        <f>IF(2&gt;$AS$1,"",$AR$2-E20)</f>
        <v/>
      </c>
      <c r="F21" s="77">
        <f>IF(3&gt;$AS$1,"",$AR$2-F20)</f>
        <v/>
      </c>
      <c r="G21" s="77">
        <f>IF(4&gt;$AS$1,"",$AR$2-G20)</f>
        <v/>
      </c>
      <c r="H21" s="77">
        <f>IF(5&gt;$AS$1,"",$AR$2-H20)</f>
        <v/>
      </c>
      <c r="I21" s="77">
        <f>IF(6&gt;$AS$1,"",$AR$2-I20)</f>
        <v/>
      </c>
      <c r="J21" s="77">
        <f>IF(7&gt;$AS$1,"",$AR$2-J20)</f>
        <v/>
      </c>
      <c r="K21" s="77">
        <f>IF(8&gt;$AS$1,"",$AR$2-K20)</f>
        <v/>
      </c>
      <c r="L21" s="77">
        <f>IF(9&gt;$AS$1,"",$AR$2-L20)</f>
        <v/>
      </c>
      <c r="M21" s="77">
        <f>IF(10&gt;$AS$1,"",$AR$2-M20)</f>
        <v/>
      </c>
      <c r="N21" s="77">
        <f>IF(11&gt;$AS$1,"",$AR$2-N20)</f>
        <v/>
      </c>
      <c r="O21" s="77">
        <f>IF(12&gt;$AS$1,"",$AR$2-O20)</f>
        <v/>
      </c>
      <c r="P21" s="77">
        <f>IF(13&gt;$AS$1,"",$AR$2-P20)</f>
        <v/>
      </c>
      <c r="Q21" s="77">
        <f>IF(14&gt;$AS$1,"",$AR$2-Q20)</f>
        <v/>
      </c>
      <c r="R21" s="77">
        <f>IF(15&gt;$AS$1,"",$AR$2-R20)</f>
        <v/>
      </c>
      <c r="S21" s="77">
        <f>IF(16&gt;$AS$1,"",$AR$2-S20)</f>
        <v/>
      </c>
      <c r="T21" s="77">
        <f>IF(17&gt;$AS$1,"",$AR$2-T20)</f>
        <v/>
      </c>
      <c r="U21" s="77">
        <f>IF(18&gt;$AS$1,"",$AR$2-U20)</f>
        <v/>
      </c>
      <c r="V21" s="77">
        <f>IF(19&gt;$AS$1,"",$AR$2-V20)</f>
        <v/>
      </c>
      <c r="W21" s="77">
        <f>IF(20&gt;$AS$1,"",$AR$2-W20)</f>
        <v/>
      </c>
      <c r="X21" s="77">
        <f>IF(21&gt;$AS$1,"",$AR$2-X20)</f>
        <v/>
      </c>
      <c r="Y21" s="77">
        <f>IF(22&gt;$AS$1,"",$AR$2-Y20)</f>
        <v/>
      </c>
      <c r="Z21" s="77">
        <f>IF(23&gt;$AS$1,"",$AR$2-Z20)</f>
        <v/>
      </c>
      <c r="AA21" s="77">
        <f>IF(24&gt;$AS$1,"",$AR$2-AA20)</f>
        <v/>
      </c>
      <c r="AB21" s="77">
        <f>IF(25&gt;$AS$1,"",$AR$2-AB20)</f>
        <v/>
      </c>
      <c r="AC21" s="77">
        <f>IF(26&gt;$AS$1,"",$AR$2-AC20)</f>
        <v/>
      </c>
      <c r="AD21" s="77">
        <f>IF(27&gt;$AS$1,"",$AR$2-AD20)</f>
        <v/>
      </c>
      <c r="AE21" s="77">
        <f>IF(28&gt;$AS$1,"",$AR$2-AE20)</f>
        <v/>
      </c>
      <c r="AF21" s="77">
        <f>IF(29&gt;$AS$1,"",$AR$2-AF20)</f>
        <v/>
      </c>
      <c r="AG21" s="77">
        <f>IF(30&gt;$AS$1,"",$AR$2-AG20)</f>
        <v/>
      </c>
      <c r="AH21" s="77">
        <f>IF(31&gt;$AS$1,"",$AR$2-AH20)</f>
        <v/>
      </c>
      <c r="AI21" s="1" t="n"/>
      <c r="AJ21" s="1" t="n"/>
      <c r="AK21" s="73" t="inlineStr">
        <is>
          <t>Jours parfaits</t>
        </is>
      </c>
      <c r="AL21" s="74">
        <f>COUNTIF(D19:AH19,1)&amp;" jour(s) à 100 %"</f>
        <v/>
      </c>
      <c r="AN21" s="1" t="n"/>
      <c r="AO21" s="1" t="n"/>
      <c r="AP21" s="1" t="n"/>
      <c r="AQ21" s="1" t="n"/>
      <c r="AR21" s="1" t="n"/>
      <c r="AS21" s="1" t="n"/>
      <c r="AT21" s="1" t="n"/>
    </row>
    <row r="22" ht="8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  <c r="AA22" s="1" t="n"/>
      <c r="AB22" s="1" t="n"/>
      <c r="AC22" s="1" t="n"/>
      <c r="AD22" s="1" t="n"/>
      <c r="AE22" s="1" t="n"/>
      <c r="AF22" s="1" t="n"/>
      <c r="AG22" s="1" t="n"/>
      <c r="AH22" s="1" t="n"/>
      <c r="AI22" s="1" t="n"/>
      <c r="AJ22" s="1" t="n"/>
      <c r="AK22" s="1" t="n"/>
      <c r="AL22" s="1" t="n"/>
      <c r="AM22" s="1" t="n"/>
      <c r="AN22" s="1" t="n"/>
      <c r="AO22" s="1" t="n"/>
      <c r="AP22" s="1" t="n"/>
      <c r="AQ22" s="1" t="n"/>
      <c r="AR22" s="1" t="n"/>
      <c r="AS22" s="1" t="n"/>
      <c r="AT22" s="1" t="n"/>
    </row>
    <row r="23" ht="15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  <c r="AA23" s="1" t="n"/>
      <c r="AB23" s="1" t="n"/>
      <c r="AC23" s="1" t="n"/>
      <c r="AD23" s="1" t="n"/>
      <c r="AE23" s="1" t="n"/>
      <c r="AF23" s="1" t="n"/>
      <c r="AG23" s="1" t="n"/>
      <c r="AH23" s="1" t="n"/>
      <c r="AI23" s="1" t="n"/>
      <c r="AJ23" s="1" t="n"/>
      <c r="AK23" s="1" t="n"/>
      <c r="AL23" s="1" t="n"/>
      <c r="AM23" s="1" t="n"/>
      <c r="AN23" s="1" t="n"/>
      <c r="AO23" s="1" t="n"/>
      <c r="AP23" s="1" t="n"/>
      <c r="AQ23" s="1" t="n"/>
      <c r="AR23" s="1" t="n"/>
      <c r="AS23" s="1" t="n"/>
      <c r="AT23" s="1" t="n"/>
    </row>
    <row r="24" ht="15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/>
      <c r="AE24" s="1" t="n"/>
      <c r="AF24" s="1" t="n"/>
      <c r="AG24" s="1" t="n"/>
      <c r="AH24" s="1" t="n"/>
      <c r="AI24" s="1" t="n"/>
      <c r="AJ24" s="1" t="n"/>
      <c r="AK24" s="1" t="n"/>
      <c r="AL24" s="1" t="n"/>
      <c r="AM24" s="1" t="n"/>
      <c r="AN24" s="1" t="n"/>
      <c r="AO24" s="1" t="n"/>
      <c r="AP24" s="1" t="n"/>
      <c r="AQ24" s="1" t="n"/>
      <c r="AR24" s="1" t="n"/>
      <c r="AS24" s="1" t="n"/>
      <c r="AT24" s="1" t="n"/>
    </row>
    <row r="25" ht="15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/>
      <c r="AE25" s="1" t="n"/>
      <c r="AF25" s="1" t="n"/>
      <c r="AG25" s="1" t="n"/>
      <c r="AH25" s="1" t="n"/>
      <c r="AI25" s="1" t="n"/>
      <c r="AJ25" s="1" t="n"/>
      <c r="AK25" s="1" t="n"/>
      <c r="AL25" s="1" t="n"/>
      <c r="AM25" s="1" t="n"/>
      <c r="AN25" s="1" t="n"/>
      <c r="AO25" s="1" t="n"/>
      <c r="AP25" s="1" t="n"/>
      <c r="AQ25" s="1" t="n"/>
      <c r="AR25" s="1" t="n"/>
      <c r="AS25" s="1" t="n"/>
      <c r="AT25" s="1" t="n"/>
    </row>
    <row r="26" ht="15" customHeight="1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  <c r="AA26" s="1" t="n"/>
      <c r="AB26" s="1" t="n"/>
      <c r="AC26" s="1" t="n"/>
      <c r="AD26" s="1" t="n"/>
      <c r="AE26" s="1" t="n"/>
      <c r="AF26" s="1" t="n"/>
      <c r="AG26" s="1" t="n"/>
      <c r="AH26" s="1" t="n"/>
      <c r="AI26" s="1" t="n"/>
      <c r="AJ26" s="1" t="n"/>
      <c r="AK26" s="1" t="n"/>
      <c r="AL26" s="1" t="n"/>
      <c r="AM26" s="1" t="n"/>
      <c r="AN26" s="1" t="n"/>
      <c r="AO26" s="1" t="n"/>
      <c r="AP26" s="1" t="n"/>
      <c r="AQ26" s="1" t="n"/>
      <c r="AR26" s="1" t="n"/>
      <c r="AS26" s="1" t="n"/>
      <c r="AT26" s="1" t="n"/>
    </row>
    <row r="27" ht="15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  <c r="AA27" s="1" t="n"/>
      <c r="AB27" s="1" t="n"/>
      <c r="AC27" s="1" t="n"/>
      <c r="AD27" s="1" t="n"/>
      <c r="AE27" s="1" t="n"/>
      <c r="AF27" s="1" t="n"/>
      <c r="AG27" s="1" t="n"/>
      <c r="AH27" s="1" t="n"/>
      <c r="AI27" s="1" t="n"/>
      <c r="AJ27" s="1" t="n"/>
      <c r="AK27" s="1" t="n"/>
      <c r="AL27" s="1" t="n"/>
      <c r="AM27" s="1" t="n"/>
      <c r="AN27" s="1" t="n"/>
      <c r="AO27" s="1" t="n"/>
      <c r="AP27" s="1" t="n"/>
      <c r="AQ27" s="1" t="n"/>
      <c r="AR27" s="1" t="n"/>
      <c r="AS27" s="1" t="n"/>
      <c r="AT27" s="1" t="n"/>
    </row>
    <row r="28" ht="15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/>
      <c r="AE28" s="1" t="n"/>
      <c r="AF28" s="1" t="n"/>
      <c r="AG28" s="1" t="n"/>
      <c r="AH28" s="1" t="n"/>
      <c r="AI28" s="1" t="n"/>
      <c r="AJ28" s="1" t="n"/>
      <c r="AK28" s="1" t="n"/>
      <c r="AL28" s="1" t="n"/>
      <c r="AM28" s="1" t="n"/>
      <c r="AN28" s="1" t="n"/>
      <c r="AO28" s="1" t="n"/>
      <c r="AP28" s="1" t="n"/>
      <c r="AQ28" s="1" t="n"/>
      <c r="AR28" s="1" t="n"/>
      <c r="AS28" s="1" t="n"/>
      <c r="AT28" s="1" t="n"/>
    </row>
    <row r="29" ht="1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/>
      <c r="AE29" s="1" t="n"/>
      <c r="AF29" s="1" t="n"/>
      <c r="AG29" s="1" t="n"/>
      <c r="AH29" s="1" t="n"/>
      <c r="AI29" s="1" t="n"/>
      <c r="AJ29" s="1" t="n"/>
      <c r="AK29" s="1" t="n"/>
      <c r="AL29" s="1" t="n"/>
      <c r="AM29" s="1" t="n"/>
      <c r="AN29" s="1" t="n"/>
      <c r="AO29" s="1" t="n"/>
      <c r="AP29" s="1" t="n"/>
      <c r="AQ29" s="1" t="n"/>
      <c r="AR29" s="1" t="n"/>
      <c r="AS29" s="1" t="n"/>
      <c r="AT29" s="1" t="n"/>
    </row>
    <row r="30" ht="1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/>
      <c r="AE30" s="1" t="n"/>
      <c r="AF30" s="1" t="n"/>
      <c r="AG30" s="1" t="n"/>
      <c r="AH30" s="1" t="n"/>
      <c r="AI30" s="1" t="n"/>
      <c r="AJ30" s="1" t="n"/>
      <c r="AK30" s="1" t="n"/>
      <c r="AL30" s="1" t="n"/>
      <c r="AM30" s="1" t="n"/>
      <c r="AN30" s="1" t="n"/>
      <c r="AO30" s="1" t="n"/>
      <c r="AP30" s="1" t="n"/>
      <c r="AQ30" s="1" t="n"/>
      <c r="AR30" s="1" t="n"/>
      <c r="AS30" s="1" t="n"/>
      <c r="AT30" s="1" t="n"/>
    </row>
    <row r="31" ht="15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/>
      <c r="AE31" s="1" t="n"/>
      <c r="AF31" s="1" t="n"/>
      <c r="AG31" s="1" t="n"/>
      <c r="AH31" s="1" t="n"/>
      <c r="AI31" s="1" t="n"/>
      <c r="AJ31" s="1" t="n"/>
      <c r="AK31" s="1" t="n"/>
      <c r="AL31" s="1" t="n"/>
      <c r="AM31" s="1" t="n"/>
      <c r="AN31" s="1" t="n"/>
      <c r="AO31" s="1" t="n"/>
      <c r="AP31" s="1" t="n"/>
      <c r="AQ31" s="1" t="n"/>
      <c r="AR31" s="1" t="n"/>
      <c r="AS31" s="1" t="n"/>
      <c r="AT31" s="1" t="n"/>
    </row>
    <row r="32" ht="15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  <c r="AA32" s="1" t="n"/>
      <c r="AB32" s="1" t="n"/>
      <c r="AC32" s="1" t="n"/>
      <c r="AD32" s="1" t="n"/>
      <c r="AE32" s="1" t="n"/>
      <c r="AF32" s="1" t="n"/>
      <c r="AG32" s="1" t="n"/>
      <c r="AH32" s="1" t="n"/>
      <c r="AI32" s="1" t="n"/>
      <c r="AJ32" s="1" t="n"/>
      <c r="AK32" s="1" t="n"/>
      <c r="AL32" s="1" t="n"/>
      <c r="AM32" s="1" t="n"/>
      <c r="AN32" s="1" t="n"/>
      <c r="AO32" s="1" t="n"/>
      <c r="AP32" s="1" t="n"/>
      <c r="AQ32" s="1" t="n"/>
      <c r="AR32" s="1" t="n"/>
      <c r="AS32" s="1" t="n"/>
      <c r="AT32" s="1" t="n"/>
    </row>
    <row r="33" ht="15" customHeight="1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  <c r="AA33" s="1" t="n"/>
      <c r="AB33" s="1" t="n"/>
      <c r="AC33" s="1" t="n"/>
      <c r="AD33" s="1" t="n"/>
      <c r="AE33" s="1" t="n"/>
      <c r="AF33" s="1" t="n"/>
      <c r="AG33" s="1" t="n"/>
      <c r="AH33" s="1" t="n"/>
      <c r="AI33" s="1" t="n"/>
      <c r="AJ33" s="1" t="n"/>
      <c r="AK33" s="1" t="n"/>
      <c r="AL33" s="1" t="n"/>
      <c r="AM33" s="1" t="n"/>
      <c r="AN33" s="1" t="n"/>
      <c r="AO33" s="1" t="n"/>
      <c r="AP33" s="1" t="n"/>
      <c r="AQ33" s="1" t="n"/>
      <c r="AR33" s="1" t="n"/>
      <c r="AS33" s="1" t="n"/>
      <c r="AT33" s="1" t="n"/>
    </row>
    <row r="34" ht="15" customHeight="1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  <c r="AA34" s="1" t="n"/>
      <c r="AB34" s="1" t="n"/>
      <c r="AC34" s="1" t="n"/>
      <c r="AD34" s="1" t="n"/>
      <c r="AE34" s="1" t="n"/>
      <c r="AF34" s="1" t="n"/>
      <c r="AG34" s="1" t="n"/>
      <c r="AH34" s="1" t="n"/>
      <c r="AI34" s="1" t="n"/>
      <c r="AJ34" s="1" t="n"/>
      <c r="AK34" s="1" t="n"/>
      <c r="AL34" s="1" t="n"/>
      <c r="AM34" s="1" t="n"/>
      <c r="AN34" s="1" t="n"/>
      <c r="AO34" s="1" t="n"/>
      <c r="AP34" s="1" t="n"/>
      <c r="AQ34" s="1" t="n"/>
      <c r="AR34" s="1" t="n"/>
      <c r="AS34" s="1" t="n"/>
      <c r="AT34" s="1" t="n"/>
    </row>
    <row r="35" ht="10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  <c r="AA35" s="1" t="n"/>
      <c r="AB35" s="1" t="n"/>
      <c r="AC35" s="1" t="n"/>
      <c r="AD35" s="1" t="n"/>
      <c r="AE35" s="1" t="n"/>
      <c r="AF35" s="1" t="n"/>
      <c r="AG35" s="1" t="n"/>
      <c r="AH35" s="1" t="n"/>
      <c r="AI35" s="1" t="n"/>
      <c r="AJ35" s="1" t="n"/>
      <c r="AK35" s="1" t="n"/>
      <c r="AL35" s="1" t="n"/>
      <c r="AM35" s="1" t="n"/>
      <c r="AN35" s="1" t="n"/>
      <c r="AO35" s="1" t="n"/>
      <c r="AP35" s="1" t="n"/>
      <c r="AQ35" s="1" t="n"/>
      <c r="AR35" s="1" t="n"/>
      <c r="AS35" s="1" t="n"/>
      <c r="AT35" s="1" t="n"/>
    </row>
    <row r="36" ht="18" customHeight="1">
      <c r="A36" s="1" t="n"/>
      <c r="B36" s="1" t="n"/>
      <c r="C36" s="42" t="inlineStr">
        <is>
          <t>État mental</t>
        </is>
      </c>
      <c r="D36" s="43" t="inlineStr">
        <is>
          <t>Semaine 1</t>
        </is>
      </c>
      <c r="E36" s="44" t="n"/>
      <c r="F36" s="44" t="n"/>
      <c r="G36" s="44" t="n"/>
      <c r="H36" s="44" t="n"/>
      <c r="I36" s="44" t="n"/>
      <c r="J36" s="44" t="n"/>
      <c r="K36" s="45" t="inlineStr">
        <is>
          <t>Semaine 2</t>
        </is>
      </c>
      <c r="L36" s="46" t="n"/>
      <c r="M36" s="46" t="n"/>
      <c r="N36" s="46" t="n"/>
      <c r="O36" s="46" t="n"/>
      <c r="P36" s="46" t="n"/>
      <c r="Q36" s="46" t="n"/>
      <c r="R36" s="47" t="inlineStr">
        <is>
          <t>Semaine 3</t>
        </is>
      </c>
      <c r="S36" s="48" t="n"/>
      <c r="T36" s="48" t="n"/>
      <c r="U36" s="48" t="n"/>
      <c r="V36" s="48" t="n"/>
      <c r="W36" s="48" t="n"/>
      <c r="X36" s="48" t="n"/>
      <c r="Y36" s="49" t="inlineStr">
        <is>
          <t>Semaine 4</t>
        </is>
      </c>
      <c r="Z36" s="50" t="n"/>
      <c r="AA36" s="50" t="n"/>
      <c r="AB36" s="50" t="n"/>
      <c r="AC36" s="50" t="n"/>
      <c r="AD36" s="50" t="n"/>
      <c r="AE36" s="50" t="n"/>
      <c r="AF36" s="51" t="inlineStr">
        <is>
          <t>Semaine 5</t>
        </is>
      </c>
      <c r="AG36" s="52" t="n"/>
      <c r="AH36" s="52" t="n"/>
      <c r="AI36" s="1" t="n"/>
      <c r="AJ36" s="1" t="n"/>
      <c r="AK36" s="53" t="inlineStr">
        <is>
          <t>Analyse</t>
        </is>
      </c>
      <c r="AN36" s="1" t="n"/>
      <c r="AO36" s="1" t="n"/>
      <c r="AP36" s="1" t="n"/>
      <c r="AQ36" s="1" t="n"/>
      <c r="AR36" s="1" t="n"/>
      <c r="AS36" s="1" t="n"/>
      <c r="AT36" s="1" t="n"/>
    </row>
    <row r="37" ht="12" customHeight="1">
      <c r="A37" s="1" t="n"/>
      <c r="B37" s="1" t="n"/>
      <c r="C37" s="1" t="n"/>
      <c r="D37" s="54">
        <f>IF(1&gt;$AS$1,"",MID("DiLuMaMeJeVeSa",2*WEEKDAY($AR$1+0)-1,2))</f>
        <v/>
      </c>
      <c r="E37" s="54">
        <f>IF(2&gt;$AS$1,"",MID("DiLuMaMeJeVeSa",2*WEEKDAY($AR$1+1)-1,2))</f>
        <v/>
      </c>
      <c r="F37" s="54">
        <f>IF(3&gt;$AS$1,"",MID("DiLuMaMeJeVeSa",2*WEEKDAY($AR$1+2)-1,2))</f>
        <v/>
      </c>
      <c r="G37" s="54">
        <f>IF(4&gt;$AS$1,"",MID("DiLuMaMeJeVeSa",2*WEEKDAY($AR$1+3)-1,2))</f>
        <v/>
      </c>
      <c r="H37" s="54">
        <f>IF(5&gt;$AS$1,"",MID("DiLuMaMeJeVeSa",2*WEEKDAY($AR$1+4)-1,2))</f>
        <v/>
      </c>
      <c r="I37" s="54">
        <f>IF(6&gt;$AS$1,"",MID("DiLuMaMeJeVeSa",2*WEEKDAY($AR$1+5)-1,2))</f>
        <v/>
      </c>
      <c r="J37" s="54">
        <f>IF(7&gt;$AS$1,"",MID("DiLuMaMeJeVeSa",2*WEEKDAY($AR$1+6)-1,2))</f>
        <v/>
      </c>
      <c r="K37" s="55">
        <f>IF(8&gt;$AS$1,"",MID("DiLuMaMeJeVeSa",2*WEEKDAY($AR$1+7)-1,2))</f>
        <v/>
      </c>
      <c r="L37" s="55">
        <f>IF(9&gt;$AS$1,"",MID("DiLuMaMeJeVeSa",2*WEEKDAY($AR$1+8)-1,2))</f>
        <v/>
      </c>
      <c r="M37" s="55">
        <f>IF(10&gt;$AS$1,"",MID("DiLuMaMeJeVeSa",2*WEEKDAY($AR$1+9)-1,2))</f>
        <v/>
      </c>
      <c r="N37" s="55">
        <f>IF(11&gt;$AS$1,"",MID("DiLuMaMeJeVeSa",2*WEEKDAY($AR$1+10)-1,2))</f>
        <v/>
      </c>
      <c r="O37" s="55">
        <f>IF(12&gt;$AS$1,"",MID("DiLuMaMeJeVeSa",2*WEEKDAY($AR$1+11)-1,2))</f>
        <v/>
      </c>
      <c r="P37" s="55">
        <f>IF(13&gt;$AS$1,"",MID("DiLuMaMeJeVeSa",2*WEEKDAY($AR$1+12)-1,2))</f>
        <v/>
      </c>
      <c r="Q37" s="55">
        <f>IF(14&gt;$AS$1,"",MID("DiLuMaMeJeVeSa",2*WEEKDAY($AR$1+13)-1,2))</f>
        <v/>
      </c>
      <c r="R37" s="56">
        <f>IF(15&gt;$AS$1,"",MID("DiLuMaMeJeVeSa",2*WEEKDAY($AR$1+14)-1,2))</f>
        <v/>
      </c>
      <c r="S37" s="56">
        <f>IF(16&gt;$AS$1,"",MID("DiLuMaMeJeVeSa",2*WEEKDAY($AR$1+15)-1,2))</f>
        <v/>
      </c>
      <c r="T37" s="56">
        <f>IF(17&gt;$AS$1,"",MID("DiLuMaMeJeVeSa",2*WEEKDAY($AR$1+16)-1,2))</f>
        <v/>
      </c>
      <c r="U37" s="56">
        <f>IF(18&gt;$AS$1,"",MID("DiLuMaMeJeVeSa",2*WEEKDAY($AR$1+17)-1,2))</f>
        <v/>
      </c>
      <c r="V37" s="56">
        <f>IF(19&gt;$AS$1,"",MID("DiLuMaMeJeVeSa",2*WEEKDAY($AR$1+18)-1,2))</f>
        <v/>
      </c>
      <c r="W37" s="56">
        <f>IF(20&gt;$AS$1,"",MID("DiLuMaMeJeVeSa",2*WEEKDAY($AR$1+19)-1,2))</f>
        <v/>
      </c>
      <c r="X37" s="56">
        <f>IF(21&gt;$AS$1,"",MID("DiLuMaMeJeVeSa",2*WEEKDAY($AR$1+20)-1,2))</f>
        <v/>
      </c>
      <c r="Y37" s="57">
        <f>IF(22&gt;$AS$1,"",MID("DiLuMaMeJeVeSa",2*WEEKDAY($AR$1+21)-1,2))</f>
        <v/>
      </c>
      <c r="Z37" s="57">
        <f>IF(23&gt;$AS$1,"",MID("DiLuMaMeJeVeSa",2*WEEKDAY($AR$1+22)-1,2))</f>
        <v/>
      </c>
      <c r="AA37" s="57">
        <f>IF(24&gt;$AS$1,"",MID("DiLuMaMeJeVeSa",2*WEEKDAY($AR$1+23)-1,2))</f>
        <v/>
      </c>
      <c r="AB37" s="57">
        <f>IF(25&gt;$AS$1,"",MID("DiLuMaMeJeVeSa",2*WEEKDAY($AR$1+24)-1,2))</f>
        <v/>
      </c>
      <c r="AC37" s="57">
        <f>IF(26&gt;$AS$1,"",MID("DiLuMaMeJeVeSa",2*WEEKDAY($AR$1+25)-1,2))</f>
        <v/>
      </c>
      <c r="AD37" s="57">
        <f>IF(27&gt;$AS$1,"",MID("DiLuMaMeJeVeSa",2*WEEKDAY($AR$1+26)-1,2))</f>
        <v/>
      </c>
      <c r="AE37" s="57">
        <f>IF(28&gt;$AS$1,"",MID("DiLuMaMeJeVeSa",2*WEEKDAY($AR$1+27)-1,2))</f>
        <v/>
      </c>
      <c r="AF37" s="58">
        <f>IF(29&gt;$AS$1,"",MID("DiLuMaMeJeVeSa",2*WEEKDAY($AR$1+28)-1,2))</f>
        <v/>
      </c>
      <c r="AG37" s="58">
        <f>IF(30&gt;$AS$1,"",MID("DiLuMaMeJeVeSa",2*WEEKDAY($AR$1+29)-1,2))</f>
        <v/>
      </c>
      <c r="AH37" s="58">
        <f>IF(31&gt;$AS$1,"",MID("DiLuMaMeJeVeSa",2*WEEKDAY($AR$1+30)-1,2))</f>
        <v/>
      </c>
      <c r="AI37" s="1" t="n"/>
      <c r="AJ37" s="1" t="n"/>
      <c r="AN37" s="1" t="n"/>
      <c r="AO37" s="1" t="n"/>
      <c r="AP37" s="1" t="n"/>
      <c r="AQ37" s="1" t="n"/>
      <c r="AR37" s="1" t="n"/>
      <c r="AS37" s="1" t="n"/>
      <c r="AT37" s="1" t="n"/>
    </row>
    <row r="38" ht="14" customHeight="1">
      <c r="A38" s="1" t="n"/>
      <c r="B38" s="1" t="n"/>
      <c r="C38" s="1" t="n"/>
      <c r="D38" s="59">
        <f>IF(1&gt;$AS$1,"",1)</f>
        <v/>
      </c>
      <c r="E38" s="59">
        <f>IF(2&gt;$AS$1,"",2)</f>
        <v/>
      </c>
      <c r="F38" s="59">
        <f>IF(3&gt;$AS$1,"",3)</f>
        <v/>
      </c>
      <c r="G38" s="59">
        <f>IF(4&gt;$AS$1,"",4)</f>
        <v/>
      </c>
      <c r="H38" s="59">
        <f>IF(5&gt;$AS$1,"",5)</f>
        <v/>
      </c>
      <c r="I38" s="59">
        <f>IF(6&gt;$AS$1,"",6)</f>
        <v/>
      </c>
      <c r="J38" s="59">
        <f>IF(7&gt;$AS$1,"",7)</f>
        <v/>
      </c>
      <c r="K38" s="60">
        <f>IF(8&gt;$AS$1,"",8)</f>
        <v/>
      </c>
      <c r="L38" s="60">
        <f>IF(9&gt;$AS$1,"",9)</f>
        <v/>
      </c>
      <c r="M38" s="60">
        <f>IF(10&gt;$AS$1,"",10)</f>
        <v/>
      </c>
      <c r="N38" s="60">
        <f>IF(11&gt;$AS$1,"",11)</f>
        <v/>
      </c>
      <c r="O38" s="60">
        <f>IF(12&gt;$AS$1,"",12)</f>
        <v/>
      </c>
      <c r="P38" s="60">
        <f>IF(13&gt;$AS$1,"",13)</f>
        <v/>
      </c>
      <c r="Q38" s="60">
        <f>IF(14&gt;$AS$1,"",14)</f>
        <v/>
      </c>
      <c r="R38" s="61">
        <f>IF(15&gt;$AS$1,"",15)</f>
        <v/>
      </c>
      <c r="S38" s="61">
        <f>IF(16&gt;$AS$1,"",16)</f>
        <v/>
      </c>
      <c r="T38" s="61">
        <f>IF(17&gt;$AS$1,"",17)</f>
        <v/>
      </c>
      <c r="U38" s="61">
        <f>IF(18&gt;$AS$1,"",18)</f>
        <v/>
      </c>
      <c r="V38" s="61">
        <f>IF(19&gt;$AS$1,"",19)</f>
        <v/>
      </c>
      <c r="W38" s="61">
        <f>IF(20&gt;$AS$1,"",20)</f>
        <v/>
      </c>
      <c r="X38" s="61">
        <f>IF(21&gt;$AS$1,"",21)</f>
        <v/>
      </c>
      <c r="Y38" s="62">
        <f>IF(22&gt;$AS$1,"",22)</f>
        <v/>
      </c>
      <c r="Z38" s="62">
        <f>IF(23&gt;$AS$1,"",23)</f>
        <v/>
      </c>
      <c r="AA38" s="62">
        <f>IF(24&gt;$AS$1,"",24)</f>
        <v/>
      </c>
      <c r="AB38" s="62">
        <f>IF(25&gt;$AS$1,"",25)</f>
        <v/>
      </c>
      <c r="AC38" s="62">
        <f>IF(26&gt;$AS$1,"",26)</f>
        <v/>
      </c>
      <c r="AD38" s="62">
        <f>IF(27&gt;$AS$1,"",27)</f>
        <v/>
      </c>
      <c r="AE38" s="62">
        <f>IF(28&gt;$AS$1,"",28)</f>
        <v/>
      </c>
      <c r="AF38" s="63">
        <f>IF(29&gt;$AS$1,"",29)</f>
        <v/>
      </c>
      <c r="AG38" s="63">
        <f>IF(30&gt;$AS$1,"",30)</f>
        <v/>
      </c>
      <c r="AH38" s="63">
        <f>IF(31&gt;$AS$1,"",31)</f>
        <v/>
      </c>
      <c r="AI38" s="1" t="n"/>
      <c r="AJ38" s="1" t="n"/>
      <c r="AK38" s="78" t="inlineStr">
        <is>
          <t>Humeur</t>
        </is>
      </c>
      <c r="AL38" s="79" t="n"/>
      <c r="AM38" s="79" t="n"/>
      <c r="AN38" s="1" t="n"/>
      <c r="AO38" s="1" t="n"/>
      <c r="AP38" s="1" t="n"/>
      <c r="AQ38" s="1" t="n"/>
      <c r="AR38" s="1" t="n"/>
      <c r="AS38" s="1" t="n"/>
      <c r="AT38" s="1" t="n"/>
    </row>
    <row r="39" ht="16" customHeight="1">
      <c r="A39" s="1" t="n"/>
      <c r="B39" s="1" t="n"/>
      <c r="C39" s="71" t="inlineStr">
        <is>
          <t>Humeur (1-10)</t>
        </is>
      </c>
      <c r="D39" s="80" t="n"/>
      <c r="E39" s="80" t="n"/>
      <c r="F39" s="80" t="n"/>
      <c r="G39" s="80" t="n"/>
      <c r="H39" s="80" t="n"/>
      <c r="I39" s="80" t="n"/>
      <c r="J39" s="80" t="n"/>
      <c r="K39" s="80" t="n"/>
      <c r="L39" s="80" t="n"/>
      <c r="M39" s="80" t="n"/>
      <c r="N39" s="80" t="n"/>
      <c r="O39" s="80" t="n"/>
      <c r="P39" s="80" t="n"/>
      <c r="Q39" s="80" t="n"/>
      <c r="R39" s="80" t="n"/>
      <c r="S39" s="80" t="n"/>
      <c r="T39" s="80" t="n"/>
      <c r="U39" s="80" t="n"/>
      <c r="V39" s="80" t="n"/>
      <c r="W39" s="80" t="n"/>
      <c r="X39" s="80" t="n"/>
      <c r="Y39" s="80" t="n"/>
      <c r="Z39" s="80" t="n"/>
      <c r="AA39" s="80" t="n"/>
      <c r="AB39" s="80" t="n"/>
      <c r="AC39" s="80" t="n"/>
      <c r="AD39" s="80" t="n"/>
      <c r="AE39" s="80" t="n"/>
      <c r="AF39" s="80" t="n"/>
      <c r="AG39" s="80" t="n"/>
      <c r="AH39" s="80" t="n"/>
      <c r="AI39" s="1" t="n"/>
      <c r="AJ39" s="1" t="n"/>
      <c r="AK39" s="81" t="inlineStr">
        <is>
          <t>Semaine 1</t>
        </is>
      </c>
      <c r="AL39" s="82">
        <f>IF(AM39="","",REPT("█",ROUND(MAX(0,MIN(1,AM39))*15,0)))</f>
        <v/>
      </c>
      <c r="AM39" s="70">
        <f>IF(COUNT(D39:J39)=0,"",AVERAGE(D39:J39)/10)</f>
        <v/>
      </c>
      <c r="AN39" s="1" t="n"/>
      <c r="AO39" s="1" t="n"/>
      <c r="AP39" s="1" t="n"/>
      <c r="AQ39" s="1" t="n"/>
      <c r="AR39" s="1" t="n"/>
      <c r="AS39" s="1" t="n"/>
      <c r="AT39" s="1" t="n"/>
    </row>
    <row r="40" ht="16" customHeight="1">
      <c r="A40" s="1" t="n"/>
      <c r="B40" s="1" t="n"/>
      <c r="C40" s="71" t="inlineStr">
        <is>
          <t>Motivation (1-10)</t>
        </is>
      </c>
      <c r="D40" s="80" t="n"/>
      <c r="E40" s="80" t="n"/>
      <c r="F40" s="80" t="n"/>
      <c r="G40" s="80" t="n"/>
      <c r="H40" s="80" t="n"/>
      <c r="I40" s="80" t="n"/>
      <c r="J40" s="80" t="n"/>
      <c r="K40" s="80" t="n"/>
      <c r="L40" s="80" t="n"/>
      <c r="M40" s="80" t="n"/>
      <c r="N40" s="80" t="n"/>
      <c r="O40" s="80" t="n"/>
      <c r="P40" s="80" t="n"/>
      <c r="Q40" s="80" t="n"/>
      <c r="R40" s="80" t="n"/>
      <c r="S40" s="80" t="n"/>
      <c r="T40" s="80" t="n"/>
      <c r="U40" s="80" t="n"/>
      <c r="V40" s="80" t="n"/>
      <c r="W40" s="80" t="n"/>
      <c r="X40" s="80" t="n"/>
      <c r="Y40" s="80" t="n"/>
      <c r="Z40" s="80" t="n"/>
      <c r="AA40" s="80" t="n"/>
      <c r="AB40" s="80" t="n"/>
      <c r="AC40" s="80" t="n"/>
      <c r="AD40" s="80" t="n"/>
      <c r="AE40" s="80" t="n"/>
      <c r="AF40" s="80" t="n"/>
      <c r="AG40" s="80" t="n"/>
      <c r="AH40" s="80" t="n"/>
      <c r="AI40" s="1" t="n"/>
      <c r="AJ40" s="1" t="n"/>
      <c r="AK40" s="81" t="inlineStr">
        <is>
          <t>Semaine 2</t>
        </is>
      </c>
      <c r="AL40" s="82">
        <f>IF(AM40="","",REPT("█",ROUND(MAX(0,MIN(1,AM40))*15,0)))</f>
        <v/>
      </c>
      <c r="AM40" s="70">
        <f>IF(COUNT(K39:Q39)=0,"",AVERAGE(K39:Q39)/10)</f>
        <v/>
      </c>
      <c r="AN40" s="1" t="n"/>
      <c r="AO40" s="1" t="n"/>
      <c r="AP40" s="1" t="n"/>
      <c r="AQ40" s="1" t="n"/>
      <c r="AR40" s="1" t="n"/>
      <c r="AS40" s="1" t="n"/>
      <c r="AT40" s="1" t="n"/>
    </row>
    <row r="41" ht="16" customHeight="1">
      <c r="A41" s="1" t="n"/>
      <c r="B41" s="1" t="n"/>
      <c r="C41" s="75" t="inlineStr">
        <is>
          <t>Score mental</t>
        </is>
      </c>
      <c r="D41" s="72">
        <f>IF(COUNT(D39:D40)=0,"",AVERAGE(D39:D40)/10)</f>
        <v/>
      </c>
      <c r="E41" s="72">
        <f>IF(COUNT(E39:E40)=0,"",AVERAGE(E39:E40)/10)</f>
        <v/>
      </c>
      <c r="F41" s="72">
        <f>IF(COUNT(F39:F40)=0,"",AVERAGE(F39:F40)/10)</f>
        <v/>
      </c>
      <c r="G41" s="72">
        <f>IF(COUNT(G39:G40)=0,"",AVERAGE(G39:G40)/10)</f>
        <v/>
      </c>
      <c r="H41" s="72">
        <f>IF(COUNT(H39:H40)=0,"",AVERAGE(H39:H40)/10)</f>
        <v/>
      </c>
      <c r="I41" s="72">
        <f>IF(COUNT(I39:I40)=0,"",AVERAGE(I39:I40)/10)</f>
        <v/>
      </c>
      <c r="J41" s="72">
        <f>IF(COUNT(J39:J40)=0,"",AVERAGE(J39:J40)/10)</f>
        <v/>
      </c>
      <c r="K41" s="72">
        <f>IF(COUNT(K39:K40)=0,"",AVERAGE(K39:K40)/10)</f>
        <v/>
      </c>
      <c r="L41" s="72">
        <f>IF(COUNT(L39:L40)=0,"",AVERAGE(L39:L40)/10)</f>
        <v/>
      </c>
      <c r="M41" s="72">
        <f>IF(COUNT(M39:M40)=0,"",AVERAGE(M39:M40)/10)</f>
        <v/>
      </c>
      <c r="N41" s="72">
        <f>IF(COUNT(N39:N40)=0,"",AVERAGE(N39:N40)/10)</f>
        <v/>
      </c>
      <c r="O41" s="72">
        <f>IF(COUNT(O39:O40)=0,"",AVERAGE(O39:O40)/10)</f>
        <v/>
      </c>
      <c r="P41" s="72">
        <f>IF(COUNT(P39:P40)=0,"",AVERAGE(P39:P40)/10)</f>
        <v/>
      </c>
      <c r="Q41" s="72">
        <f>IF(COUNT(Q39:Q40)=0,"",AVERAGE(Q39:Q40)/10)</f>
        <v/>
      </c>
      <c r="R41" s="72">
        <f>IF(COUNT(R39:R40)=0,"",AVERAGE(R39:R40)/10)</f>
        <v/>
      </c>
      <c r="S41" s="72">
        <f>IF(COUNT(S39:S40)=0,"",AVERAGE(S39:S40)/10)</f>
        <v/>
      </c>
      <c r="T41" s="72">
        <f>IF(COUNT(T39:T40)=0,"",AVERAGE(T39:T40)/10)</f>
        <v/>
      </c>
      <c r="U41" s="72">
        <f>IF(COUNT(U39:U40)=0,"",AVERAGE(U39:U40)/10)</f>
        <v/>
      </c>
      <c r="V41" s="72">
        <f>IF(COUNT(V39:V40)=0,"",AVERAGE(V39:V40)/10)</f>
        <v/>
      </c>
      <c r="W41" s="72">
        <f>IF(COUNT(W39:W40)=0,"",AVERAGE(W39:W40)/10)</f>
        <v/>
      </c>
      <c r="X41" s="72">
        <f>IF(COUNT(X39:X40)=0,"",AVERAGE(X39:X40)/10)</f>
        <v/>
      </c>
      <c r="Y41" s="72">
        <f>IF(COUNT(Y39:Y40)=0,"",AVERAGE(Y39:Y40)/10)</f>
        <v/>
      </c>
      <c r="Z41" s="72">
        <f>IF(COUNT(Z39:Z40)=0,"",AVERAGE(Z39:Z40)/10)</f>
        <v/>
      </c>
      <c r="AA41" s="72">
        <f>IF(COUNT(AA39:AA40)=0,"",AVERAGE(AA39:AA40)/10)</f>
        <v/>
      </c>
      <c r="AB41" s="72">
        <f>IF(COUNT(AB39:AB40)=0,"",AVERAGE(AB39:AB40)/10)</f>
        <v/>
      </c>
      <c r="AC41" s="72">
        <f>IF(COUNT(AC39:AC40)=0,"",AVERAGE(AC39:AC40)/10)</f>
        <v/>
      </c>
      <c r="AD41" s="72">
        <f>IF(COUNT(AD39:AD40)=0,"",AVERAGE(AD39:AD40)/10)</f>
        <v/>
      </c>
      <c r="AE41" s="72">
        <f>IF(COUNT(AE39:AE40)=0,"",AVERAGE(AE39:AE40)/10)</f>
        <v/>
      </c>
      <c r="AF41" s="72">
        <f>IF(COUNT(AF39:AF40)=0,"",AVERAGE(AF39:AF40)/10)</f>
        <v/>
      </c>
      <c r="AG41" s="72">
        <f>IF(COUNT(AG39:AG40)=0,"",AVERAGE(AG39:AG40)/10)</f>
        <v/>
      </c>
      <c r="AH41" s="72">
        <f>IF(COUNT(AH39:AH40)=0,"",AVERAGE(AH39:AH40)/10)</f>
        <v/>
      </c>
      <c r="AI41" s="1" t="n"/>
      <c r="AJ41" s="1" t="n"/>
      <c r="AK41" s="81" t="inlineStr">
        <is>
          <t>Semaine 3</t>
        </is>
      </c>
      <c r="AL41" s="82">
        <f>IF(AM41="","",REPT("█",ROUND(MAX(0,MIN(1,AM41))*15,0)))</f>
        <v/>
      </c>
      <c r="AM41" s="70">
        <f>IF(COUNT(R39:X39)=0,"",AVERAGE(R39:X39)/10)</f>
        <v/>
      </c>
      <c r="AN41" s="1" t="n"/>
      <c r="AO41" s="1" t="n"/>
      <c r="AP41" s="1" t="n"/>
      <c r="AQ41" s="1" t="n"/>
      <c r="AR41" s="1" t="n"/>
      <c r="AS41" s="1" t="n"/>
      <c r="AT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81" t="inlineStr">
        <is>
          <t>Semaine 4</t>
        </is>
      </c>
      <c r="AL42" s="82">
        <f>IF(AM42="","",REPT("█",ROUND(MAX(0,MIN(1,AM42))*15,0)))</f>
        <v/>
      </c>
      <c r="AM42" s="70">
        <f>IF(COUNT(Y39:AE39)=0,"",AVERAGE(Y39:AE39)/10)</f>
        <v/>
      </c>
      <c r="AN42" s="1" t="n"/>
      <c r="AO42" s="1" t="n"/>
      <c r="AP42" s="1" t="n"/>
      <c r="AQ42" s="1" t="n"/>
      <c r="AR42" s="1" t="n"/>
      <c r="AS42" s="1" t="n"/>
      <c r="AT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81" t="inlineStr">
        <is>
          <t>Semaine 5</t>
        </is>
      </c>
      <c r="AL43" s="82">
        <f>IF(AM43="","",REPT("█",ROUND(MAX(0,MIN(1,AM43))*15,0)))</f>
        <v/>
      </c>
      <c r="AM43" s="70">
        <f>IF(COUNT(AF39:AH39)=0,"",AVERAGE(AF39:AH39)/10)</f>
        <v/>
      </c>
      <c r="AN43" s="1" t="n"/>
      <c r="AO43" s="1" t="n"/>
      <c r="AP43" s="1" t="n"/>
      <c r="AQ43" s="1" t="n"/>
      <c r="AR43" s="1" t="n"/>
      <c r="AS43" s="1" t="n"/>
      <c r="AT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83" t="inlineStr">
        <is>
          <t>Motivation</t>
        </is>
      </c>
      <c r="AL44" s="79" t="n"/>
      <c r="AM44" s="79" t="n"/>
      <c r="AN44" s="1" t="n"/>
      <c r="AO44" s="1" t="n"/>
      <c r="AP44" s="1" t="n"/>
      <c r="AQ44" s="1" t="n"/>
      <c r="AR44" s="1" t="n"/>
      <c r="AS44" s="1" t="n"/>
      <c r="AT44" s="1" t="n"/>
    </row>
    <row r="45" ht="1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81" t="inlineStr">
        <is>
          <t>Semaine 1</t>
        </is>
      </c>
      <c r="AL45" s="84">
        <f>IF(AM45="","",REPT("█",ROUND(MAX(0,MIN(1,AM45))*15,0)))</f>
        <v/>
      </c>
      <c r="AM45" s="70">
        <f>IF(COUNT(D40:J40)=0,"",AVERAGE(D40:J40)/10)</f>
        <v/>
      </c>
      <c r="AN45" s="1" t="n"/>
      <c r="AO45" s="1" t="n"/>
      <c r="AP45" s="1" t="n"/>
      <c r="AQ45" s="1" t="n"/>
      <c r="AR45" s="1" t="n"/>
      <c r="AS45" s="1" t="n"/>
      <c r="AT45" s="1" t="n"/>
    </row>
    <row r="46" ht="1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81" t="inlineStr">
        <is>
          <t>Semaine 2</t>
        </is>
      </c>
      <c r="AL46" s="84">
        <f>IF(AM46="","",REPT("█",ROUND(MAX(0,MIN(1,AM46))*15,0)))</f>
        <v/>
      </c>
      <c r="AM46" s="70">
        <f>IF(COUNT(K40:Q40)=0,"",AVERAGE(K40:Q40)/10)</f>
        <v/>
      </c>
      <c r="AN46" s="1" t="n"/>
      <c r="AO46" s="1" t="n"/>
      <c r="AP46" s="1" t="n"/>
      <c r="AQ46" s="1" t="n"/>
      <c r="AR46" s="1" t="n"/>
      <c r="AS46" s="1" t="n"/>
      <c r="AT46" s="1" t="n"/>
    </row>
    <row r="47" ht="1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81" t="inlineStr">
        <is>
          <t>Semaine 3</t>
        </is>
      </c>
      <c r="AL47" s="84">
        <f>IF(AM47="","",REPT("█",ROUND(MAX(0,MIN(1,AM47))*15,0)))</f>
        <v/>
      </c>
      <c r="AM47" s="70">
        <f>IF(COUNT(R40:X40)=0,"",AVERAGE(R40:X40)/10)</f>
        <v/>
      </c>
      <c r="AN47" s="1" t="n"/>
      <c r="AO47" s="1" t="n"/>
      <c r="AP47" s="1" t="n"/>
      <c r="AQ47" s="1" t="n"/>
      <c r="AR47" s="1" t="n"/>
      <c r="AS47" s="1" t="n"/>
      <c r="AT47" s="1" t="n"/>
    </row>
    <row r="48" ht="1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81" t="inlineStr">
        <is>
          <t>Semaine 4</t>
        </is>
      </c>
      <c r="AL48" s="84">
        <f>IF(AM48="","",REPT("█",ROUND(MAX(0,MIN(1,AM48))*15,0)))</f>
        <v/>
      </c>
      <c r="AM48" s="70">
        <f>IF(COUNT(Y40:AE40)=0,"",AVERAGE(Y40:AE40)/10)</f>
        <v/>
      </c>
      <c r="AN48" s="1" t="n"/>
      <c r="AO48" s="1" t="n"/>
      <c r="AP48" s="1" t="n"/>
      <c r="AQ48" s="1" t="n"/>
      <c r="AR48" s="1" t="n"/>
      <c r="AS48" s="1" t="n"/>
      <c r="AT48" s="1" t="n"/>
    </row>
    <row r="49" ht="1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81" t="inlineStr">
        <is>
          <t>Semaine 5</t>
        </is>
      </c>
      <c r="AL49" s="84">
        <f>IF(AM49="","",REPT("█",ROUND(MAX(0,MIN(1,AM49))*15,0)))</f>
        <v/>
      </c>
      <c r="AM49" s="70">
        <f>IF(COUNT(AF40:AH40)=0,"",AVERAGE(AF40:AH40)/10)</f>
        <v/>
      </c>
      <c r="AN49" s="1" t="n"/>
      <c r="AO49" s="1" t="n"/>
      <c r="AP49" s="1" t="n"/>
      <c r="AQ49" s="1" t="n"/>
      <c r="AR49" s="1" t="n"/>
      <c r="AS49" s="1" t="n"/>
      <c r="AT49" s="1" t="n"/>
    </row>
    <row r="50" ht="1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85" t="inlineStr">
        <is>
          <t>Score mental</t>
        </is>
      </c>
      <c r="AL50" s="79" t="n"/>
      <c r="AM50" s="79" t="n"/>
      <c r="AN50" s="1" t="n"/>
      <c r="AO50" s="1" t="n"/>
      <c r="AP50" s="1" t="n"/>
      <c r="AQ50" s="1" t="n"/>
      <c r="AR50" s="1" t="n"/>
      <c r="AS50" s="1" t="n"/>
      <c r="AT50" s="1" t="n"/>
    </row>
    <row r="51" ht="1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81" t="inlineStr">
        <is>
          <t>Semaine 1</t>
        </is>
      </c>
      <c r="AL51" s="74">
        <f>IF(AM51="","",REPT("█",ROUND(MAX(0,MIN(1,AM51))*15,0)))</f>
        <v/>
      </c>
      <c r="AM51" s="70">
        <f>IF(COUNT(D41:J41)=0,"",AVERAGE(D41:J41))</f>
        <v/>
      </c>
      <c r="AN51" s="1" t="n"/>
      <c r="AO51" s="1" t="n"/>
      <c r="AP51" s="1" t="n"/>
      <c r="AQ51" s="1" t="n"/>
      <c r="AR51" s="1" t="n"/>
      <c r="AS51" s="1" t="n"/>
      <c r="AT51" s="1" t="n"/>
    </row>
    <row r="52" ht="1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81" t="inlineStr">
        <is>
          <t>Semaine 2</t>
        </is>
      </c>
      <c r="AL52" s="74">
        <f>IF(AM52="","",REPT("█",ROUND(MAX(0,MIN(1,AM52))*15,0)))</f>
        <v/>
      </c>
      <c r="AM52" s="70">
        <f>IF(COUNT(K41:Q41)=0,"",AVERAGE(K41:Q41))</f>
        <v/>
      </c>
      <c r="AN52" s="1" t="n"/>
      <c r="AO52" s="1" t="n"/>
      <c r="AP52" s="1" t="n"/>
      <c r="AQ52" s="1" t="n"/>
      <c r="AR52" s="1" t="n"/>
      <c r="AS52" s="1" t="n"/>
      <c r="AT52" s="1" t="n"/>
    </row>
    <row r="53" ht="1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81" t="inlineStr">
        <is>
          <t>Semaine 3</t>
        </is>
      </c>
      <c r="AL53" s="74">
        <f>IF(AM53="","",REPT("█",ROUND(MAX(0,MIN(1,AM53))*15,0)))</f>
        <v/>
      </c>
      <c r="AM53" s="70">
        <f>IF(COUNT(R41:X41)=0,"",AVERAGE(R41:X41))</f>
        <v/>
      </c>
      <c r="AN53" s="1" t="n"/>
      <c r="AO53" s="1" t="n"/>
      <c r="AP53" s="1" t="n"/>
      <c r="AQ53" s="1" t="n"/>
      <c r="AR53" s="1" t="n"/>
      <c r="AS53" s="1" t="n"/>
      <c r="AT53" s="1" t="n"/>
    </row>
    <row r="54" ht="1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81" t="inlineStr">
        <is>
          <t>Semaine 4</t>
        </is>
      </c>
      <c r="AL54" s="74">
        <f>IF(AM54="","",REPT("█",ROUND(MAX(0,MIN(1,AM54))*15,0)))</f>
        <v/>
      </c>
      <c r="AM54" s="70">
        <f>IF(COUNT(Y41:AE41)=0,"",AVERAGE(Y41:AE41))</f>
        <v/>
      </c>
      <c r="AN54" s="1" t="n"/>
      <c r="AO54" s="1" t="n"/>
      <c r="AP54" s="1" t="n"/>
      <c r="AQ54" s="1" t="n"/>
      <c r="AR54" s="1" t="n"/>
      <c r="AS54" s="1" t="n"/>
      <c r="AT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81" t="inlineStr">
        <is>
          <t>Semaine 5</t>
        </is>
      </c>
      <c r="AL55" s="74">
        <f>IF(AM55="","",REPT("█",ROUND(MAX(0,MIN(1,AM55))*15,0)))</f>
        <v/>
      </c>
      <c r="AM55" s="70">
        <f>IF(COUNT(AF41:AH41)=0,"",AVERAGE(AF41:AH41))</f>
        <v/>
      </c>
      <c r="AN55" s="1" t="n"/>
      <c r="AO55" s="1" t="n"/>
      <c r="AP55" s="1" t="n"/>
      <c r="AQ55" s="1" t="n"/>
      <c r="AR55" s="1" t="n"/>
      <c r="AS55" s="1" t="n"/>
      <c r="AT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  <c r="AA58" s="1" t="n"/>
      <c r="AB58" s="1" t="n"/>
      <c r="AC58" s="1" t="n"/>
      <c r="AD58" s="1" t="n"/>
      <c r="AE58" s="1" t="n"/>
      <c r="AF58" s="1" t="n"/>
      <c r="AG58" s="1" t="n"/>
      <c r="AH58" s="1" t="n"/>
      <c r="AI58" s="1" t="n"/>
      <c r="AJ58" s="1" t="n"/>
      <c r="AK58" s="1" t="n"/>
      <c r="AL58" s="1" t="n"/>
      <c r="AM58" s="1" t="n"/>
      <c r="AN58" s="1" t="n"/>
      <c r="AO58" s="1" t="n"/>
      <c r="AP58" s="1" t="n"/>
      <c r="AQ58" s="1" t="n"/>
      <c r="AR58" s="1" t="n"/>
      <c r="AS58" s="1" t="n"/>
      <c r="AT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  <c r="AA59" s="1" t="n"/>
      <c r="AB59" s="1" t="n"/>
      <c r="AC59" s="1" t="n"/>
      <c r="AD59" s="1" t="n"/>
      <c r="AE59" s="1" t="n"/>
      <c r="AF59" s="1" t="n"/>
      <c r="AG59" s="1" t="n"/>
      <c r="AH59" s="1" t="n"/>
      <c r="AI59" s="1" t="n"/>
      <c r="AJ59" s="1" t="n"/>
      <c r="AK59" s="1" t="n"/>
      <c r="AL59" s="1" t="n"/>
      <c r="AM59" s="1" t="n"/>
      <c r="AN59" s="1" t="n"/>
      <c r="AO59" s="1" t="n"/>
      <c r="AP59" s="1" t="n"/>
      <c r="AQ59" s="1" t="n"/>
      <c r="AR59" s="1" t="n"/>
      <c r="AS59" s="1" t="n"/>
      <c r="AT59" s="1" t="n"/>
    </row>
    <row r="60">
      <c r="A60" s="1" t="n"/>
      <c r="B60" s="1" t="n"/>
      <c r="C60" s="1" t="n"/>
      <c r="D60" s="34">
        <f>IF(D19="",0,D19)</f>
        <v/>
      </c>
      <c r="E60" s="34">
        <f>IF(E19="",D60,E19)</f>
        <v/>
      </c>
      <c r="F60" s="34">
        <f>IF(F19="",E60,F19)</f>
        <v/>
      </c>
      <c r="G60" s="34">
        <f>IF(G19="",F60,G19)</f>
        <v/>
      </c>
      <c r="H60" s="34">
        <f>IF(H19="",G60,H19)</f>
        <v/>
      </c>
      <c r="I60" s="34">
        <f>IF(I19="",H60,I19)</f>
        <v/>
      </c>
      <c r="J60" s="34">
        <f>IF(J19="",I60,J19)</f>
        <v/>
      </c>
      <c r="K60" s="34">
        <f>IF(K19="",J60,K19)</f>
        <v/>
      </c>
      <c r="L60" s="34">
        <f>IF(L19="",K60,L19)</f>
        <v/>
      </c>
      <c r="M60" s="34">
        <f>IF(M19="",L60,M19)</f>
        <v/>
      </c>
      <c r="N60" s="34">
        <f>IF(N19="",M60,N19)</f>
        <v/>
      </c>
      <c r="O60" s="34">
        <f>IF(O19="",N60,O19)</f>
        <v/>
      </c>
      <c r="P60" s="34">
        <f>IF(P19="",O60,P19)</f>
        <v/>
      </c>
      <c r="Q60" s="34">
        <f>IF(Q19="",P60,Q19)</f>
        <v/>
      </c>
      <c r="R60" s="34">
        <f>IF(R19="",Q60,R19)</f>
        <v/>
      </c>
      <c r="S60" s="34">
        <f>IF(S19="",R60,S19)</f>
        <v/>
      </c>
      <c r="T60" s="34">
        <f>IF(T19="",S60,T19)</f>
        <v/>
      </c>
      <c r="U60" s="34">
        <f>IF(U19="",T60,U19)</f>
        <v/>
      </c>
      <c r="V60" s="34">
        <f>IF(V19="",U60,V19)</f>
        <v/>
      </c>
      <c r="W60" s="34">
        <f>IF(W19="",V60,W19)</f>
        <v/>
      </c>
      <c r="X60" s="34">
        <f>IF(X19="",W60,X19)</f>
        <v/>
      </c>
      <c r="Y60" s="34">
        <f>IF(Y19="",X60,Y19)</f>
        <v/>
      </c>
      <c r="Z60" s="34">
        <f>IF(Z19="",Y60,Z19)</f>
        <v/>
      </c>
      <c r="AA60" s="34">
        <f>IF(AA19="",Z60,AA19)</f>
        <v/>
      </c>
      <c r="AB60" s="34">
        <f>IF(AB19="",AA60,AB19)</f>
        <v/>
      </c>
      <c r="AC60" s="34">
        <f>IF(AC19="",AB60,AC19)</f>
        <v/>
      </c>
      <c r="AD60" s="34">
        <f>IF(AD19="",AC60,AD19)</f>
        <v/>
      </c>
      <c r="AE60" s="34">
        <f>IF(AE19="",AD60,AE19)</f>
        <v/>
      </c>
      <c r="AF60" s="34">
        <f>IF(AF19="",AE60,AF19)</f>
        <v/>
      </c>
      <c r="AG60" s="34">
        <f>IF(AG19="",AF60,AG19)</f>
        <v/>
      </c>
      <c r="AH60" s="34">
        <f>IF(AH19="",AG60,AH19)</f>
        <v/>
      </c>
      <c r="AI60" s="1" t="n"/>
      <c r="AJ60" s="1" t="n"/>
      <c r="AK60" s="1" t="n"/>
      <c r="AL60" s="1" t="n"/>
      <c r="AM60" s="1" t="n"/>
      <c r="AN60" s="1" t="n"/>
      <c r="AO60" s="1" t="n"/>
      <c r="AP60" s="1" t="n"/>
      <c r="AQ60" s="1" t="n"/>
      <c r="AR60" s="1" t="n"/>
      <c r="AS60" s="1" t="n"/>
      <c r="AT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  <c r="AA61" s="1" t="n"/>
      <c r="AB61" s="1" t="n"/>
      <c r="AC61" s="1" t="n"/>
      <c r="AD61" s="1" t="n"/>
      <c r="AE61" s="1" t="n"/>
      <c r="AF61" s="1" t="n"/>
      <c r="AG61" s="1" t="n"/>
      <c r="AH61" s="1" t="n"/>
      <c r="AI61" s="1" t="n"/>
      <c r="AJ61" s="1" t="n"/>
      <c r="AK61" s="1" t="n"/>
      <c r="AL61" s="1" t="n"/>
      <c r="AM61" s="1" t="n"/>
      <c r="AN61" s="1" t="n"/>
      <c r="AO61" s="1" t="n"/>
      <c r="AP61" s="1" t="n"/>
      <c r="AQ61" s="1" t="n"/>
      <c r="AR61" s="1" t="n"/>
      <c r="AS61" s="1" t="n"/>
      <c r="AT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  <c r="AA62" s="1" t="n"/>
      <c r="AB62" s="1" t="n"/>
      <c r="AC62" s="1" t="n"/>
      <c r="AD62" s="1" t="n"/>
      <c r="AE62" s="1" t="n"/>
      <c r="AF62" s="1" t="n"/>
      <c r="AG62" s="1" t="n"/>
      <c r="AH62" s="1" t="n"/>
      <c r="AI62" s="1" t="n"/>
      <c r="AJ62" s="1" t="n"/>
      <c r="AK62" s="1" t="n"/>
      <c r="AL62" s="1" t="n"/>
      <c r="AM62" s="1" t="n"/>
      <c r="AN62" s="1" t="n"/>
      <c r="AO62" s="1" t="n"/>
      <c r="AP62" s="1" t="n"/>
      <c r="AQ62" s="1" t="n"/>
      <c r="AR62" s="1" t="n"/>
      <c r="AS62" s="1" t="n"/>
      <c r="AT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  <c r="AA63" s="1" t="n"/>
      <c r="AB63" s="1" t="n"/>
      <c r="AC63" s="1" t="n"/>
      <c r="AD63" s="1" t="n"/>
      <c r="AE63" s="1" t="n"/>
      <c r="AF63" s="1" t="n"/>
      <c r="AG63" s="1" t="n"/>
      <c r="AH63" s="1" t="n"/>
      <c r="AI63" s="1" t="n"/>
      <c r="AJ63" s="1" t="n"/>
      <c r="AK63" s="1" t="n"/>
      <c r="AL63" s="1" t="n"/>
      <c r="AM63" s="1" t="n"/>
      <c r="AN63" s="1" t="n"/>
      <c r="AO63" s="1" t="n"/>
      <c r="AP63" s="1" t="n"/>
      <c r="AQ63" s="1" t="n"/>
      <c r="AR63" s="1" t="n"/>
      <c r="AS63" s="1" t="n"/>
      <c r="AT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  <c r="AA64" s="1" t="n"/>
      <c r="AB64" s="1" t="n"/>
      <c r="AC64" s="1" t="n"/>
      <c r="AD64" s="1" t="n"/>
      <c r="AE64" s="1" t="n"/>
      <c r="AF64" s="1" t="n"/>
      <c r="AG64" s="1" t="n"/>
      <c r="AH64" s="1" t="n"/>
      <c r="AI64" s="1" t="n"/>
      <c r="AJ64" s="1" t="n"/>
      <c r="AK64" s="1" t="n"/>
      <c r="AL64" s="1" t="n"/>
      <c r="AM64" s="1" t="n"/>
      <c r="AN64" s="1" t="n"/>
      <c r="AO64" s="1" t="n"/>
      <c r="AP64" s="1" t="n"/>
      <c r="AQ64" s="1" t="n"/>
      <c r="AR64" s="1" t="n"/>
      <c r="AS64" s="1" t="n"/>
      <c r="AT64" s="1" t="n"/>
    </row>
  </sheetData>
  <mergeCells count="23">
    <mergeCell ref="Y36:AE36"/>
    <mergeCell ref="AF6:AH6"/>
    <mergeCell ref="AK36:AM37"/>
    <mergeCell ref="K3:P4"/>
    <mergeCell ref="K2:P2"/>
    <mergeCell ref="Q3:AB4"/>
    <mergeCell ref="K6:Q6"/>
    <mergeCell ref="AC3:AH4"/>
    <mergeCell ref="F2:J2"/>
    <mergeCell ref="Q2:AB2"/>
    <mergeCell ref="AC2:AH2"/>
    <mergeCell ref="D36:J36"/>
    <mergeCell ref="K36:Q36"/>
    <mergeCell ref="AL21:AM21"/>
    <mergeCell ref="D6:J6"/>
    <mergeCell ref="AF36:AH36"/>
    <mergeCell ref="R6:X6"/>
    <mergeCell ref="R36:X36"/>
    <mergeCell ref="F3:J4"/>
    <mergeCell ref="AL20:AM20"/>
    <mergeCell ref="AK6:AM7"/>
    <mergeCell ref="AL19:AM19"/>
    <mergeCell ref="Y6:AE6"/>
  </mergeCells>
  <conditionalFormatting sqref="D6:AH8">
    <cfRule type="expression" priority="1" dxfId="0">
      <formula>COLUMN(D6)-3&gt;$AS$1</formula>
    </cfRule>
  </conditionalFormatting>
  <conditionalFormatting sqref="D9:AH18">
    <cfRule type="expression" priority="2" dxfId="1">
      <formula>OR(COLUMN(D9)-3&gt;$AS$1,$C9="")</formula>
    </cfRule>
  </conditionalFormatting>
  <conditionalFormatting sqref="D9:J18">
    <cfRule type="expression" priority="3" dxfId="2">
      <formula>AND(D9&lt;&gt;"",D9&lt;&gt;FALSE)</formula>
    </cfRule>
  </conditionalFormatting>
  <conditionalFormatting sqref="K9:Q18">
    <cfRule type="expression" priority="4" dxfId="3">
      <formula>AND(K9&lt;&gt;"",K9&lt;&gt;FALSE)</formula>
    </cfRule>
  </conditionalFormatting>
  <conditionalFormatting sqref="R9:X18">
    <cfRule type="expression" priority="5" dxfId="4">
      <formula>AND(R9&lt;&gt;"",R9&lt;&gt;FALSE)</formula>
    </cfRule>
  </conditionalFormatting>
  <conditionalFormatting sqref="Y9:AE18">
    <cfRule type="expression" priority="6" dxfId="5">
      <formula>AND(Y9&lt;&gt;"",Y9&lt;&gt;FALSE)</formula>
    </cfRule>
  </conditionalFormatting>
  <conditionalFormatting sqref="AF9:AH18">
    <cfRule type="expression" priority="7" dxfId="6">
      <formula>AND(AF9&lt;&gt;"",AF9&lt;&gt;FALSE)</formula>
    </cfRule>
  </conditionalFormatting>
  <conditionalFormatting sqref="D8:AH8">
    <cfRule type="expression" priority="8" dxfId="10">
      <formula>AND(COLUMN(D8)-3&lt;=$AS$1,$AR$1+COLUMN(D8)-4=TODAY())</formula>
    </cfRule>
  </conditionalFormatting>
  <conditionalFormatting sqref="D19:AH19">
    <cfRule type="expression" priority="9" dxfId="7">
      <formula>AND(ISNUMBER(D19),D19&gt;=0.7)</formula>
    </cfRule>
    <cfRule type="expression" priority="10" dxfId="8">
      <formula>AND(ISNUMBER(D19),D19&gt;=0.4,D19&lt;0.7)</formula>
    </cfRule>
    <cfRule type="expression" priority="11" dxfId="9">
      <formula>AND(ISNUMBER(D19),D19&lt;0.4)</formula>
    </cfRule>
  </conditionalFormatting>
  <conditionalFormatting sqref="D36:AH38">
    <cfRule type="expression" priority="12" dxfId="0">
      <formula>COLUMN(D36)-3&gt;$AS$1</formula>
    </cfRule>
  </conditionalFormatting>
  <conditionalFormatting sqref="D39:AH40">
    <cfRule type="expression" priority="13" dxfId="0">
      <formula>COLUMN(D39)-3&gt;$AS$1</formula>
    </cfRule>
  </conditionalFormatting>
  <conditionalFormatting sqref="D41:AH41">
    <cfRule type="expression" priority="14" dxfId="7">
      <formula>AND(ISNUMBER(D41),D41&gt;=0.7)</formula>
    </cfRule>
    <cfRule type="expression" priority="15" dxfId="8">
      <formula>AND(ISNUMBER(D41),D41&gt;=0.4,D41&lt;0.7)</formula>
    </cfRule>
    <cfRule type="expression" priority="16" dxfId="9">
      <formula>AND(ISNUMBER(D41),D41&lt;0.4)</formula>
    </cfRule>
  </conditionalFormatting>
  <conditionalFormatting sqref="AL9:AM18">
    <cfRule type="expression" priority="17" dxfId="7">
      <formula>AND(ISNUMBER($AM9),$AM9&gt;=0.7)</formula>
    </cfRule>
    <cfRule type="expression" priority="18" dxfId="8">
      <formula>AND(ISNUMBER($AM9),$AM9&gt;=0.4,$AM9&lt;0.7)</formula>
    </cfRule>
    <cfRule type="expression" priority="19" dxfId="9">
      <formula>AND(ISNUMBER($AM9),$AM9&lt;0.4)</formula>
    </cfRule>
  </conditionalFormatting>
  <conditionalFormatting sqref="AL51:AM55">
    <cfRule type="expression" priority="20" dxfId="7">
      <formula>AND(ISNUMBER($AM51),$AM51&gt;=0.7)</formula>
    </cfRule>
    <cfRule type="expression" priority="21" dxfId="8">
      <formula>AND(ISNUMBER($AM51),$AM51&gt;=0.4,$AM51&lt;0.7)</formula>
    </cfRule>
    <cfRule type="expression" priority="22" dxfId="9">
      <formula>AND(ISNUMBER($AM51),$AM51&lt;0.4)</formula>
    </cfRule>
  </conditionalFormatting>
  <dataValidations count="1">
    <dataValidation sqref="D39:AH40" showDropDown="0" showInputMessage="0" showErrorMessage="1" allowBlank="1" error="Une note de 1 à 10." type="whole" operator="between">
      <formula1>1</formula1>
      <formula2>10</formula2>
    </dataValidation>
  </dataValidations>
  <hyperlinks>
    <hyperlink ref="B3" location="'Octobre'!A1" display="◄"/>
    <hyperlink ref="D3" location="'Décembre'!A1" display="►"/>
  </hyperlink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16.xml><?xml version="1.0" encoding="utf-8"?>
<worksheet xmlns="http://schemas.openxmlformats.org/spreadsheetml/2006/main">
  <sheetPr>
    <tabColor rgb="004F7CF7"/>
    <outlinePr summaryBelow="1" summaryRight="1"/>
    <pageSetUpPr fitToPage="1"/>
  </sheetPr>
  <dimension ref="A1:AT64"/>
  <sheetViews>
    <sheetView showGridLines="0" tabSelected="0" zoomScale="90" workbookViewId="0">
      <pane xSplit="3" topLeftCell="D1" activePane="topRight" state="frozen"/>
      <selection pane="topRight" activeCell="A1" sqref="A1"/>
    </sheetView>
  </sheetViews>
  <sheetFormatPr baseColWidth="8" defaultRowHeight="15"/>
  <cols>
    <col width="2" customWidth="1" min="1" max="1"/>
    <col width="3" customWidth="1" min="2" max="2"/>
    <col width="26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4.5" customWidth="1" min="34" max="34"/>
    <col width="2" customWidth="1" min="35" max="35"/>
    <col width="2" customWidth="1" min="36" max="36"/>
    <col width="26" customWidth="1" min="37" max="37"/>
    <col width="18" customWidth="1" min="38" max="38"/>
    <col width="10" customWidth="1" min="39" max="39"/>
    <col width="2" customWidth="1" min="40" max="40"/>
    <col width="6" customWidth="1" min="44" max="44"/>
    <col width="6" customWidth="1" min="45" max="45"/>
    <col width="6" customWidth="1" min="46" max="46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33">
        <f>DATE('Démarrer'!$C$6,12,1)</f>
        <v/>
      </c>
      <c r="AS1" s="34">
        <f>DAY(EOMONTH(AR1,0))</f>
        <v/>
      </c>
      <c r="AT1" s="34">
        <f>MAX(0,MIN(AS1,TODAY()-AR1+1))</f>
        <v/>
      </c>
    </row>
    <row r="2" ht="22" customHeight="1">
      <c r="A2" s="1" t="n"/>
      <c r="B2" s="1" t="n"/>
      <c r="C2" s="10">
        <f>'Démarrer'!$C$6</f>
        <v/>
      </c>
      <c r="D2" s="1" t="n"/>
      <c r="E2" s="1" t="n"/>
      <c r="F2" s="35" t="inlineStr">
        <is>
          <t>Habitudes</t>
        </is>
      </c>
      <c r="K2" s="35" t="inlineStr">
        <is>
          <t>Cases cochées</t>
        </is>
      </c>
      <c r="Q2" s="35" t="inlineStr">
        <is>
          <t>Progression</t>
        </is>
      </c>
      <c r="AC2" s="35" t="inlineStr">
        <is>
          <t>Progression en %</t>
        </is>
      </c>
      <c r="AI2" s="1" t="n"/>
      <c r="AJ2" s="1" t="n"/>
      <c r="AK2" s="1" t="n"/>
      <c r="AL2" s="1" t="n"/>
      <c r="AM2" s="1" t="n"/>
      <c r="AN2" s="1" t="n"/>
      <c r="AO2" s="1" t="n"/>
      <c r="AP2" s="1" t="n"/>
      <c r="AQ2" s="1" t="n"/>
      <c r="AR2" s="34">
        <f>COUNTA('Démarrer'!$C$9:$C$18)</f>
        <v/>
      </c>
      <c r="AS2" s="1" t="n"/>
      <c r="AT2" s="1" t="n"/>
    </row>
    <row r="3" ht="34" customHeight="1">
      <c r="A3" s="1" t="n"/>
      <c r="B3" s="36" t="inlineStr">
        <is>
          <t>◄</t>
        </is>
      </c>
      <c r="C3" s="37" t="inlineStr">
        <is>
          <t>Décembre</t>
        </is>
      </c>
      <c r="D3" s="36" t="inlineStr">
        <is>
          <t>►</t>
        </is>
      </c>
      <c r="E3" s="1" t="n"/>
      <c r="F3" s="38">
        <f>$AR$2</f>
        <v/>
      </c>
      <c r="K3" s="38">
        <f>SUM(AS9:AS18)</f>
        <v/>
      </c>
      <c r="Q3" s="39">
        <f>REPT("█",ROUND(MAX(0,MIN(1,AC3))*28,0))&amp;REPT("░",28-ROUND(MAX(0,MIN(1,AC3))*28,0))</f>
        <v/>
      </c>
      <c r="AC3" s="40">
        <f>IF(OR($AT$1=0,$AR$2=0),0,MIN(1,K3/($AR$2*$AT$1)))</f>
        <v/>
      </c>
      <c r="AI3" s="1" t="n"/>
      <c r="AJ3" s="1" t="n"/>
      <c r="AK3" s="1" t="n"/>
      <c r="AL3" s="1" t="n"/>
      <c r="AM3" s="1" t="n"/>
      <c r="AN3" s="1" t="n"/>
      <c r="AO3" s="1" t="n"/>
      <c r="AP3" s="1" t="n"/>
      <c r="AQ3" s="1" t="n"/>
      <c r="AR3" s="1" t="n"/>
      <c r="AS3" s="34">
        <f>IF(COUNT(D39:AH39)=0,"",AVERAGE(D39:AH39))</f>
        <v/>
      </c>
      <c r="AT3" s="34">
        <f>IF(COUNT(D40:AH40)=0,"",AVERAGE(D40:AH40))</f>
        <v/>
      </c>
    </row>
    <row r="4" ht="22" customHeight="1">
      <c r="A4" s="1" t="n"/>
      <c r="B4" s="1" t="n"/>
      <c r="C4" s="117" t="inlineStr">
        <is>
          <t>- Suivi d'habitudes -</t>
        </is>
      </c>
      <c r="D4" s="1" t="n"/>
      <c r="E4" s="1" t="n"/>
      <c r="AI4" s="1" t="n"/>
      <c r="AJ4" s="1" t="n"/>
      <c r="AK4" s="1" t="n"/>
      <c r="AL4" s="1" t="n"/>
      <c r="AM4" s="1" t="n"/>
      <c r="AN4" s="1" t="n"/>
      <c r="AO4" s="1" t="n"/>
      <c r="AP4" s="1" t="n"/>
      <c r="AQ4" s="1" t="n"/>
      <c r="AR4" s="1" t="n"/>
      <c r="AS4" s="1" t="n"/>
      <c r="AT4" s="1" t="n"/>
    </row>
    <row r="5" ht="10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" t="n"/>
      <c r="AB5" s="1" t="n"/>
      <c r="AC5" s="1" t="n"/>
      <c r="AD5" s="1" t="n"/>
      <c r="AE5" s="1" t="n"/>
      <c r="AF5" s="1" t="n"/>
      <c r="AG5" s="1" t="n"/>
      <c r="AH5" s="1" t="n"/>
      <c r="AI5" s="1" t="n"/>
      <c r="AJ5" s="1" t="n"/>
      <c r="AK5" s="1" t="n"/>
      <c r="AL5" s="1" t="n"/>
      <c r="AM5" s="1" t="n"/>
      <c r="AN5" s="1" t="n"/>
      <c r="AO5" s="1" t="n"/>
      <c r="AP5" s="1" t="n"/>
      <c r="AQ5" s="1" t="n"/>
      <c r="AR5" s="1" t="n"/>
      <c r="AS5" s="1" t="n"/>
      <c r="AT5" s="1" t="n"/>
    </row>
    <row r="6" ht="18" customHeight="1">
      <c r="A6" s="1" t="n"/>
      <c r="B6" s="1" t="n"/>
      <c r="C6" s="42" t="inlineStr">
        <is>
          <t>Mes habitudes</t>
        </is>
      </c>
      <c r="D6" s="43" t="inlineStr">
        <is>
          <t>Semaine 1</t>
        </is>
      </c>
      <c r="E6" s="44" t="n"/>
      <c r="F6" s="44" t="n"/>
      <c r="G6" s="44" t="n"/>
      <c r="H6" s="44" t="n"/>
      <c r="I6" s="44" t="n"/>
      <c r="J6" s="44" t="n"/>
      <c r="K6" s="45" t="inlineStr">
        <is>
          <t>Semaine 2</t>
        </is>
      </c>
      <c r="L6" s="46" t="n"/>
      <c r="M6" s="46" t="n"/>
      <c r="N6" s="46" t="n"/>
      <c r="O6" s="46" t="n"/>
      <c r="P6" s="46" t="n"/>
      <c r="Q6" s="46" t="n"/>
      <c r="R6" s="47" t="inlineStr">
        <is>
          <t>Semaine 3</t>
        </is>
      </c>
      <c r="S6" s="48" t="n"/>
      <c r="T6" s="48" t="n"/>
      <c r="U6" s="48" t="n"/>
      <c r="V6" s="48" t="n"/>
      <c r="W6" s="48" t="n"/>
      <c r="X6" s="48" t="n"/>
      <c r="Y6" s="49" t="inlineStr">
        <is>
          <t>Semaine 4</t>
        </is>
      </c>
      <c r="Z6" s="50" t="n"/>
      <c r="AA6" s="50" t="n"/>
      <c r="AB6" s="50" t="n"/>
      <c r="AC6" s="50" t="n"/>
      <c r="AD6" s="50" t="n"/>
      <c r="AE6" s="50" t="n"/>
      <c r="AF6" s="51" t="inlineStr">
        <is>
          <t>Semaine 5</t>
        </is>
      </c>
      <c r="AG6" s="52" t="n"/>
      <c r="AH6" s="52" t="n"/>
      <c r="AI6" s="1" t="n"/>
      <c r="AJ6" s="1" t="n"/>
      <c r="AK6" s="53" t="inlineStr">
        <is>
          <t>Analyse</t>
        </is>
      </c>
      <c r="AN6" s="1" t="n"/>
      <c r="AO6" s="1" t="n"/>
      <c r="AP6" s="1" t="n"/>
      <c r="AQ6" s="1" t="n"/>
      <c r="AR6" s="1" t="n"/>
      <c r="AS6" s="1" t="n"/>
      <c r="AT6" s="1" t="n"/>
    </row>
    <row r="7" ht="12" customHeight="1">
      <c r="A7" s="1" t="n"/>
      <c r="B7" s="1" t="n"/>
      <c r="C7" s="1" t="n"/>
      <c r="D7" s="54">
        <f>IF(1&gt;$AS$1,"",MID("DiLuMaMeJeVeSa",2*WEEKDAY($AR$1+0)-1,2))</f>
        <v/>
      </c>
      <c r="E7" s="54">
        <f>IF(2&gt;$AS$1,"",MID("DiLuMaMeJeVeSa",2*WEEKDAY($AR$1+1)-1,2))</f>
        <v/>
      </c>
      <c r="F7" s="54">
        <f>IF(3&gt;$AS$1,"",MID("DiLuMaMeJeVeSa",2*WEEKDAY($AR$1+2)-1,2))</f>
        <v/>
      </c>
      <c r="G7" s="54">
        <f>IF(4&gt;$AS$1,"",MID("DiLuMaMeJeVeSa",2*WEEKDAY($AR$1+3)-1,2))</f>
        <v/>
      </c>
      <c r="H7" s="54">
        <f>IF(5&gt;$AS$1,"",MID("DiLuMaMeJeVeSa",2*WEEKDAY($AR$1+4)-1,2))</f>
        <v/>
      </c>
      <c r="I7" s="54">
        <f>IF(6&gt;$AS$1,"",MID("DiLuMaMeJeVeSa",2*WEEKDAY($AR$1+5)-1,2))</f>
        <v/>
      </c>
      <c r="J7" s="54">
        <f>IF(7&gt;$AS$1,"",MID("DiLuMaMeJeVeSa",2*WEEKDAY($AR$1+6)-1,2))</f>
        <v/>
      </c>
      <c r="K7" s="55">
        <f>IF(8&gt;$AS$1,"",MID("DiLuMaMeJeVeSa",2*WEEKDAY($AR$1+7)-1,2))</f>
        <v/>
      </c>
      <c r="L7" s="55">
        <f>IF(9&gt;$AS$1,"",MID("DiLuMaMeJeVeSa",2*WEEKDAY($AR$1+8)-1,2))</f>
        <v/>
      </c>
      <c r="M7" s="55">
        <f>IF(10&gt;$AS$1,"",MID("DiLuMaMeJeVeSa",2*WEEKDAY($AR$1+9)-1,2))</f>
        <v/>
      </c>
      <c r="N7" s="55">
        <f>IF(11&gt;$AS$1,"",MID("DiLuMaMeJeVeSa",2*WEEKDAY($AR$1+10)-1,2))</f>
        <v/>
      </c>
      <c r="O7" s="55">
        <f>IF(12&gt;$AS$1,"",MID("DiLuMaMeJeVeSa",2*WEEKDAY($AR$1+11)-1,2))</f>
        <v/>
      </c>
      <c r="P7" s="55">
        <f>IF(13&gt;$AS$1,"",MID("DiLuMaMeJeVeSa",2*WEEKDAY($AR$1+12)-1,2))</f>
        <v/>
      </c>
      <c r="Q7" s="55">
        <f>IF(14&gt;$AS$1,"",MID("DiLuMaMeJeVeSa",2*WEEKDAY($AR$1+13)-1,2))</f>
        <v/>
      </c>
      <c r="R7" s="56">
        <f>IF(15&gt;$AS$1,"",MID("DiLuMaMeJeVeSa",2*WEEKDAY($AR$1+14)-1,2))</f>
        <v/>
      </c>
      <c r="S7" s="56">
        <f>IF(16&gt;$AS$1,"",MID("DiLuMaMeJeVeSa",2*WEEKDAY($AR$1+15)-1,2))</f>
        <v/>
      </c>
      <c r="T7" s="56">
        <f>IF(17&gt;$AS$1,"",MID("DiLuMaMeJeVeSa",2*WEEKDAY($AR$1+16)-1,2))</f>
        <v/>
      </c>
      <c r="U7" s="56">
        <f>IF(18&gt;$AS$1,"",MID("DiLuMaMeJeVeSa",2*WEEKDAY($AR$1+17)-1,2))</f>
        <v/>
      </c>
      <c r="V7" s="56">
        <f>IF(19&gt;$AS$1,"",MID("DiLuMaMeJeVeSa",2*WEEKDAY($AR$1+18)-1,2))</f>
        <v/>
      </c>
      <c r="W7" s="56">
        <f>IF(20&gt;$AS$1,"",MID("DiLuMaMeJeVeSa",2*WEEKDAY($AR$1+19)-1,2))</f>
        <v/>
      </c>
      <c r="X7" s="56">
        <f>IF(21&gt;$AS$1,"",MID("DiLuMaMeJeVeSa",2*WEEKDAY($AR$1+20)-1,2))</f>
        <v/>
      </c>
      <c r="Y7" s="57">
        <f>IF(22&gt;$AS$1,"",MID("DiLuMaMeJeVeSa",2*WEEKDAY($AR$1+21)-1,2))</f>
        <v/>
      </c>
      <c r="Z7" s="57">
        <f>IF(23&gt;$AS$1,"",MID("DiLuMaMeJeVeSa",2*WEEKDAY($AR$1+22)-1,2))</f>
        <v/>
      </c>
      <c r="AA7" s="57">
        <f>IF(24&gt;$AS$1,"",MID("DiLuMaMeJeVeSa",2*WEEKDAY($AR$1+23)-1,2))</f>
        <v/>
      </c>
      <c r="AB7" s="57">
        <f>IF(25&gt;$AS$1,"",MID("DiLuMaMeJeVeSa",2*WEEKDAY($AR$1+24)-1,2))</f>
        <v/>
      </c>
      <c r="AC7" s="57">
        <f>IF(26&gt;$AS$1,"",MID("DiLuMaMeJeVeSa",2*WEEKDAY($AR$1+25)-1,2))</f>
        <v/>
      </c>
      <c r="AD7" s="57">
        <f>IF(27&gt;$AS$1,"",MID("DiLuMaMeJeVeSa",2*WEEKDAY($AR$1+26)-1,2))</f>
        <v/>
      </c>
      <c r="AE7" s="57">
        <f>IF(28&gt;$AS$1,"",MID("DiLuMaMeJeVeSa",2*WEEKDAY($AR$1+27)-1,2))</f>
        <v/>
      </c>
      <c r="AF7" s="58">
        <f>IF(29&gt;$AS$1,"",MID("DiLuMaMeJeVeSa",2*WEEKDAY($AR$1+28)-1,2))</f>
        <v/>
      </c>
      <c r="AG7" s="58">
        <f>IF(30&gt;$AS$1,"",MID("DiLuMaMeJeVeSa",2*WEEKDAY($AR$1+29)-1,2))</f>
        <v/>
      </c>
      <c r="AH7" s="58">
        <f>IF(31&gt;$AS$1,"",MID("DiLuMaMeJeVeSa",2*WEEKDAY($AR$1+30)-1,2))</f>
        <v/>
      </c>
      <c r="AI7" s="1" t="n"/>
      <c r="AJ7" s="1" t="n"/>
      <c r="AN7" s="1" t="n"/>
      <c r="AO7" s="1" t="n"/>
      <c r="AP7" s="1" t="n"/>
      <c r="AQ7" s="1" t="n"/>
      <c r="AR7" s="1" t="n"/>
      <c r="AS7" s="1" t="n"/>
      <c r="AT7" s="1" t="n"/>
    </row>
    <row r="8" ht="14" customHeight="1">
      <c r="A8" s="1" t="n"/>
      <c r="B8" s="1" t="n"/>
      <c r="C8" s="1" t="n"/>
      <c r="D8" s="59">
        <f>IF(1&gt;$AS$1,"",1)</f>
        <v/>
      </c>
      <c r="E8" s="59">
        <f>IF(2&gt;$AS$1,"",2)</f>
        <v/>
      </c>
      <c r="F8" s="59">
        <f>IF(3&gt;$AS$1,"",3)</f>
        <v/>
      </c>
      <c r="G8" s="59">
        <f>IF(4&gt;$AS$1,"",4)</f>
        <v/>
      </c>
      <c r="H8" s="59">
        <f>IF(5&gt;$AS$1,"",5)</f>
        <v/>
      </c>
      <c r="I8" s="59">
        <f>IF(6&gt;$AS$1,"",6)</f>
        <v/>
      </c>
      <c r="J8" s="59">
        <f>IF(7&gt;$AS$1,"",7)</f>
        <v/>
      </c>
      <c r="K8" s="60">
        <f>IF(8&gt;$AS$1,"",8)</f>
        <v/>
      </c>
      <c r="L8" s="60">
        <f>IF(9&gt;$AS$1,"",9)</f>
        <v/>
      </c>
      <c r="M8" s="60">
        <f>IF(10&gt;$AS$1,"",10)</f>
        <v/>
      </c>
      <c r="N8" s="60">
        <f>IF(11&gt;$AS$1,"",11)</f>
        <v/>
      </c>
      <c r="O8" s="60">
        <f>IF(12&gt;$AS$1,"",12)</f>
        <v/>
      </c>
      <c r="P8" s="60">
        <f>IF(13&gt;$AS$1,"",13)</f>
        <v/>
      </c>
      <c r="Q8" s="60">
        <f>IF(14&gt;$AS$1,"",14)</f>
        <v/>
      </c>
      <c r="R8" s="61">
        <f>IF(15&gt;$AS$1,"",15)</f>
        <v/>
      </c>
      <c r="S8" s="61">
        <f>IF(16&gt;$AS$1,"",16)</f>
        <v/>
      </c>
      <c r="T8" s="61">
        <f>IF(17&gt;$AS$1,"",17)</f>
        <v/>
      </c>
      <c r="U8" s="61">
        <f>IF(18&gt;$AS$1,"",18)</f>
        <v/>
      </c>
      <c r="V8" s="61">
        <f>IF(19&gt;$AS$1,"",19)</f>
        <v/>
      </c>
      <c r="W8" s="61">
        <f>IF(20&gt;$AS$1,"",20)</f>
        <v/>
      </c>
      <c r="X8" s="61">
        <f>IF(21&gt;$AS$1,"",21)</f>
        <v/>
      </c>
      <c r="Y8" s="62">
        <f>IF(22&gt;$AS$1,"",22)</f>
        <v/>
      </c>
      <c r="Z8" s="62">
        <f>IF(23&gt;$AS$1,"",23)</f>
        <v/>
      </c>
      <c r="AA8" s="62">
        <f>IF(24&gt;$AS$1,"",24)</f>
        <v/>
      </c>
      <c r="AB8" s="62">
        <f>IF(25&gt;$AS$1,"",25)</f>
        <v/>
      </c>
      <c r="AC8" s="62">
        <f>IF(26&gt;$AS$1,"",26)</f>
        <v/>
      </c>
      <c r="AD8" s="62">
        <f>IF(27&gt;$AS$1,"",27)</f>
        <v/>
      </c>
      <c r="AE8" s="62">
        <f>IF(28&gt;$AS$1,"",28)</f>
        <v/>
      </c>
      <c r="AF8" s="63">
        <f>IF(29&gt;$AS$1,"",29)</f>
        <v/>
      </c>
      <c r="AG8" s="63">
        <f>IF(30&gt;$AS$1,"",30)</f>
        <v/>
      </c>
      <c r="AH8" s="63">
        <f>IF(31&gt;$AS$1,"",31)</f>
        <v/>
      </c>
      <c r="AI8" s="1" t="n"/>
      <c r="AJ8" s="1" t="n"/>
      <c r="AK8" s="64" t="inlineStr">
        <is>
          <t>Habitude</t>
        </is>
      </c>
      <c r="AL8" s="65" t="inlineStr">
        <is>
          <t>Régularité</t>
        </is>
      </c>
      <c r="AM8" s="65" t="inlineStr">
        <is>
          <t>%</t>
        </is>
      </c>
      <c r="AN8" s="1" t="n"/>
      <c r="AO8" s="1" t="n"/>
      <c r="AP8" s="1" t="n"/>
      <c r="AQ8" s="1" t="n"/>
      <c r="AR8" s="1" t="n"/>
      <c r="AS8" s="1" t="n"/>
      <c r="AT8" s="1" t="n"/>
    </row>
    <row r="9" ht="22" customHeight="1">
      <c r="A9" s="1" t="n"/>
      <c r="B9" s="1" t="n"/>
      <c r="C9" s="66">
        <f>IF('Démarrer'!C9="","",'Démarrer'!C9)</f>
        <v/>
      </c>
      <c r="D9" s="67" t="n"/>
      <c r="E9" s="67" t="n"/>
      <c r="F9" s="67" t="n"/>
      <c r="G9" s="67" t="n"/>
      <c r="H9" s="67" t="n"/>
      <c r="I9" s="67" t="n"/>
      <c r="J9" s="67" t="n"/>
      <c r="K9" s="67" t="n"/>
      <c r="L9" s="67" t="n"/>
      <c r="M9" s="67" t="n"/>
      <c r="N9" s="67" t="n"/>
      <c r="O9" s="67" t="n"/>
      <c r="P9" s="67" t="n"/>
      <c r="Q9" s="67" t="n"/>
      <c r="R9" s="67" t="n"/>
      <c r="S9" s="67" t="n"/>
      <c r="T9" s="67" t="n"/>
      <c r="U9" s="67" t="n"/>
      <c r="V9" s="67" t="n"/>
      <c r="W9" s="67" t="n"/>
      <c r="X9" s="67" t="n"/>
      <c r="Y9" s="67" t="n"/>
      <c r="Z9" s="67" t="n"/>
      <c r="AA9" s="67" t="n"/>
      <c r="AB9" s="67" t="n"/>
      <c r="AC9" s="67" t="n"/>
      <c r="AD9" s="67" t="n"/>
      <c r="AE9" s="67" t="n"/>
      <c r="AF9" s="67" t="n"/>
      <c r="AG9" s="67" t="n"/>
      <c r="AH9" s="67" t="n"/>
      <c r="AI9" s="1" t="n"/>
      <c r="AJ9" s="1" t="n"/>
      <c r="AK9" s="68">
        <f>C9</f>
        <v/>
      </c>
      <c r="AL9" s="69">
        <f>IF(C9="","",REPT("█",ROUND(MAX(0,MIN(1,AM9))*15,0)))</f>
        <v/>
      </c>
      <c r="AM9" s="70">
        <f>IF(C9="","",IF($AT$1=0,0,MIN(1,AS9/$AT$1)))</f>
        <v/>
      </c>
      <c r="AN9" s="1" t="n"/>
      <c r="AO9" s="1" t="n"/>
      <c r="AP9" s="1" t="n"/>
      <c r="AQ9" s="1" t="n"/>
      <c r="AR9" s="1" t="n"/>
      <c r="AS9" s="34">
        <f>IF(C9="","",(COUNTA(D9:AH9)-COUNTIF(D9:AH9,FALSE)))</f>
        <v/>
      </c>
      <c r="AT9" s="1" t="n"/>
    </row>
    <row r="10" ht="22" customHeight="1">
      <c r="A10" s="1" t="n"/>
      <c r="B10" s="1" t="n"/>
      <c r="C10" s="66">
        <f>IF('Démarrer'!C10="","",'Démarrer'!C10)</f>
        <v/>
      </c>
      <c r="D10" s="67" t="n"/>
      <c r="E10" s="67" t="n"/>
      <c r="F10" s="67" t="n"/>
      <c r="G10" s="67" t="n"/>
      <c r="H10" s="67" t="n"/>
      <c r="I10" s="67" t="n"/>
      <c r="J10" s="67" t="n"/>
      <c r="K10" s="67" t="n"/>
      <c r="L10" s="67" t="n"/>
      <c r="M10" s="67" t="n"/>
      <c r="N10" s="67" t="n"/>
      <c r="O10" s="67" t="n"/>
      <c r="P10" s="67" t="n"/>
      <c r="Q10" s="67" t="n"/>
      <c r="R10" s="67" t="n"/>
      <c r="S10" s="67" t="n"/>
      <c r="T10" s="67" t="n"/>
      <c r="U10" s="67" t="n"/>
      <c r="V10" s="67" t="n"/>
      <c r="W10" s="67" t="n"/>
      <c r="X10" s="67" t="n"/>
      <c r="Y10" s="67" t="n"/>
      <c r="Z10" s="67" t="n"/>
      <c r="AA10" s="67" t="n"/>
      <c r="AB10" s="67" t="n"/>
      <c r="AC10" s="67" t="n"/>
      <c r="AD10" s="67" t="n"/>
      <c r="AE10" s="67" t="n"/>
      <c r="AF10" s="67" t="n"/>
      <c r="AG10" s="67" t="n"/>
      <c r="AH10" s="67" t="n"/>
      <c r="AI10" s="1" t="n"/>
      <c r="AJ10" s="1" t="n"/>
      <c r="AK10" s="68">
        <f>C10</f>
        <v/>
      </c>
      <c r="AL10" s="69">
        <f>IF(C10="","",REPT("█",ROUND(MAX(0,MIN(1,AM10))*15,0)))</f>
        <v/>
      </c>
      <c r="AM10" s="70">
        <f>IF(C10="","",IF($AT$1=0,0,MIN(1,AS10/$AT$1)))</f>
        <v/>
      </c>
      <c r="AN10" s="1" t="n"/>
      <c r="AO10" s="1" t="n"/>
      <c r="AP10" s="1" t="n"/>
      <c r="AQ10" s="1" t="n"/>
      <c r="AR10" s="1" t="n"/>
      <c r="AS10" s="34">
        <f>IF(C10="","",(COUNTA(D10:AH10)-COUNTIF(D10:AH10,FALSE)))</f>
        <v/>
      </c>
      <c r="AT10" s="1" t="n"/>
    </row>
    <row r="11" ht="22" customHeight="1">
      <c r="A11" s="1" t="n"/>
      <c r="B11" s="1" t="n"/>
      <c r="C11" s="66">
        <f>IF('Démarrer'!C11="","",'Démarrer'!C11)</f>
        <v/>
      </c>
      <c r="D11" s="67" t="n"/>
      <c r="E11" s="67" t="n"/>
      <c r="F11" s="67" t="n"/>
      <c r="G11" s="67" t="n"/>
      <c r="H11" s="67" t="n"/>
      <c r="I11" s="67" t="n"/>
      <c r="J11" s="67" t="n"/>
      <c r="K11" s="67" t="n"/>
      <c r="L11" s="67" t="n"/>
      <c r="M11" s="67" t="n"/>
      <c r="N11" s="67" t="n"/>
      <c r="O11" s="67" t="n"/>
      <c r="P11" s="67" t="n"/>
      <c r="Q11" s="67" t="n"/>
      <c r="R11" s="67" t="n"/>
      <c r="S11" s="67" t="n"/>
      <c r="T11" s="67" t="n"/>
      <c r="U11" s="67" t="n"/>
      <c r="V11" s="67" t="n"/>
      <c r="W11" s="67" t="n"/>
      <c r="X11" s="67" t="n"/>
      <c r="Y11" s="67" t="n"/>
      <c r="Z11" s="67" t="n"/>
      <c r="AA11" s="67" t="n"/>
      <c r="AB11" s="67" t="n"/>
      <c r="AC11" s="67" t="n"/>
      <c r="AD11" s="67" t="n"/>
      <c r="AE11" s="67" t="n"/>
      <c r="AF11" s="67" t="n"/>
      <c r="AG11" s="67" t="n"/>
      <c r="AH11" s="67" t="n"/>
      <c r="AI11" s="1" t="n"/>
      <c r="AJ11" s="1" t="n"/>
      <c r="AK11" s="68">
        <f>C11</f>
        <v/>
      </c>
      <c r="AL11" s="69">
        <f>IF(C11="","",REPT("█",ROUND(MAX(0,MIN(1,AM11))*15,0)))</f>
        <v/>
      </c>
      <c r="AM11" s="70">
        <f>IF(C11="","",IF($AT$1=0,0,MIN(1,AS11/$AT$1)))</f>
        <v/>
      </c>
      <c r="AN11" s="1" t="n"/>
      <c r="AO11" s="1" t="n"/>
      <c r="AP11" s="1" t="n"/>
      <c r="AQ11" s="1" t="n"/>
      <c r="AR11" s="1" t="n"/>
      <c r="AS11" s="34">
        <f>IF(C11="","",(COUNTA(D11:AH11)-COUNTIF(D11:AH11,FALSE)))</f>
        <v/>
      </c>
      <c r="AT11" s="1" t="n"/>
    </row>
    <row r="12" ht="22" customHeight="1">
      <c r="A12" s="1" t="n"/>
      <c r="B12" s="1" t="n"/>
      <c r="C12" s="66">
        <f>IF('Démarrer'!C12="","",'Démarrer'!C12)</f>
        <v/>
      </c>
      <c r="D12" s="67" t="n"/>
      <c r="E12" s="67" t="n"/>
      <c r="F12" s="67" t="n"/>
      <c r="G12" s="67" t="n"/>
      <c r="H12" s="67" t="n"/>
      <c r="I12" s="67" t="n"/>
      <c r="J12" s="67" t="n"/>
      <c r="K12" s="67" t="n"/>
      <c r="L12" s="67" t="n"/>
      <c r="M12" s="67" t="n"/>
      <c r="N12" s="67" t="n"/>
      <c r="O12" s="67" t="n"/>
      <c r="P12" s="67" t="n"/>
      <c r="Q12" s="67" t="n"/>
      <c r="R12" s="67" t="n"/>
      <c r="S12" s="67" t="n"/>
      <c r="T12" s="67" t="n"/>
      <c r="U12" s="67" t="n"/>
      <c r="V12" s="67" t="n"/>
      <c r="W12" s="67" t="n"/>
      <c r="X12" s="67" t="n"/>
      <c r="Y12" s="67" t="n"/>
      <c r="Z12" s="67" t="n"/>
      <c r="AA12" s="67" t="n"/>
      <c r="AB12" s="67" t="n"/>
      <c r="AC12" s="67" t="n"/>
      <c r="AD12" s="67" t="n"/>
      <c r="AE12" s="67" t="n"/>
      <c r="AF12" s="67" t="n"/>
      <c r="AG12" s="67" t="n"/>
      <c r="AH12" s="67" t="n"/>
      <c r="AI12" s="1" t="n"/>
      <c r="AJ12" s="1" t="n"/>
      <c r="AK12" s="68">
        <f>C12</f>
        <v/>
      </c>
      <c r="AL12" s="69">
        <f>IF(C12="","",REPT("█",ROUND(MAX(0,MIN(1,AM12))*15,0)))</f>
        <v/>
      </c>
      <c r="AM12" s="70">
        <f>IF(C12="","",IF($AT$1=0,0,MIN(1,AS12/$AT$1)))</f>
        <v/>
      </c>
      <c r="AN12" s="1" t="n"/>
      <c r="AO12" s="1" t="n"/>
      <c r="AP12" s="1" t="n"/>
      <c r="AQ12" s="1" t="n"/>
      <c r="AR12" s="1" t="n"/>
      <c r="AS12" s="34">
        <f>IF(C12="","",(COUNTA(D12:AH12)-COUNTIF(D12:AH12,FALSE)))</f>
        <v/>
      </c>
      <c r="AT12" s="1" t="n"/>
    </row>
    <row r="13" ht="22" customHeight="1">
      <c r="A13" s="1" t="n"/>
      <c r="B13" s="1" t="n"/>
      <c r="C13" s="66">
        <f>IF('Démarrer'!C13="","",'Démarrer'!C13)</f>
        <v/>
      </c>
      <c r="D13" s="67" t="n"/>
      <c r="E13" s="67" t="n"/>
      <c r="F13" s="67" t="n"/>
      <c r="G13" s="67" t="n"/>
      <c r="H13" s="67" t="n"/>
      <c r="I13" s="67" t="n"/>
      <c r="J13" s="67" t="n"/>
      <c r="K13" s="67" t="n"/>
      <c r="L13" s="67" t="n"/>
      <c r="M13" s="67" t="n"/>
      <c r="N13" s="67" t="n"/>
      <c r="O13" s="67" t="n"/>
      <c r="P13" s="67" t="n"/>
      <c r="Q13" s="67" t="n"/>
      <c r="R13" s="67" t="n"/>
      <c r="S13" s="67" t="n"/>
      <c r="T13" s="67" t="n"/>
      <c r="U13" s="67" t="n"/>
      <c r="V13" s="67" t="n"/>
      <c r="W13" s="67" t="n"/>
      <c r="X13" s="67" t="n"/>
      <c r="Y13" s="67" t="n"/>
      <c r="Z13" s="67" t="n"/>
      <c r="AA13" s="67" t="n"/>
      <c r="AB13" s="67" t="n"/>
      <c r="AC13" s="67" t="n"/>
      <c r="AD13" s="67" t="n"/>
      <c r="AE13" s="67" t="n"/>
      <c r="AF13" s="67" t="n"/>
      <c r="AG13" s="67" t="n"/>
      <c r="AH13" s="67" t="n"/>
      <c r="AI13" s="1" t="n"/>
      <c r="AJ13" s="1" t="n"/>
      <c r="AK13" s="68">
        <f>C13</f>
        <v/>
      </c>
      <c r="AL13" s="69">
        <f>IF(C13="","",REPT("█",ROUND(MAX(0,MIN(1,AM13))*15,0)))</f>
        <v/>
      </c>
      <c r="AM13" s="70">
        <f>IF(C13="","",IF($AT$1=0,0,MIN(1,AS13/$AT$1)))</f>
        <v/>
      </c>
      <c r="AN13" s="1" t="n"/>
      <c r="AO13" s="1" t="n"/>
      <c r="AP13" s="1" t="n"/>
      <c r="AQ13" s="1" t="n"/>
      <c r="AR13" s="1" t="n"/>
      <c r="AS13" s="34">
        <f>IF(C13="","",(COUNTA(D13:AH13)-COUNTIF(D13:AH13,FALSE)))</f>
        <v/>
      </c>
      <c r="AT13" s="1" t="n"/>
    </row>
    <row r="14" ht="22" customHeight="1">
      <c r="A14" s="1" t="n"/>
      <c r="B14" s="1" t="n"/>
      <c r="C14" s="66">
        <f>IF('Démarrer'!C14="","",'Démarrer'!C14)</f>
        <v/>
      </c>
      <c r="D14" s="67" t="n"/>
      <c r="E14" s="67" t="n"/>
      <c r="F14" s="67" t="n"/>
      <c r="G14" s="67" t="n"/>
      <c r="H14" s="67" t="n"/>
      <c r="I14" s="67" t="n"/>
      <c r="J14" s="67" t="n"/>
      <c r="K14" s="67" t="n"/>
      <c r="L14" s="67" t="n"/>
      <c r="M14" s="67" t="n"/>
      <c r="N14" s="67" t="n"/>
      <c r="O14" s="67" t="n"/>
      <c r="P14" s="67" t="n"/>
      <c r="Q14" s="67" t="n"/>
      <c r="R14" s="67" t="n"/>
      <c r="S14" s="67" t="n"/>
      <c r="T14" s="67" t="n"/>
      <c r="U14" s="67" t="n"/>
      <c r="V14" s="67" t="n"/>
      <c r="W14" s="67" t="n"/>
      <c r="X14" s="67" t="n"/>
      <c r="Y14" s="67" t="n"/>
      <c r="Z14" s="67" t="n"/>
      <c r="AA14" s="67" t="n"/>
      <c r="AB14" s="67" t="n"/>
      <c r="AC14" s="67" t="n"/>
      <c r="AD14" s="67" t="n"/>
      <c r="AE14" s="67" t="n"/>
      <c r="AF14" s="67" t="n"/>
      <c r="AG14" s="67" t="n"/>
      <c r="AH14" s="67" t="n"/>
      <c r="AI14" s="1" t="n"/>
      <c r="AJ14" s="1" t="n"/>
      <c r="AK14" s="68">
        <f>C14</f>
        <v/>
      </c>
      <c r="AL14" s="69">
        <f>IF(C14="","",REPT("█",ROUND(MAX(0,MIN(1,AM14))*15,0)))</f>
        <v/>
      </c>
      <c r="AM14" s="70">
        <f>IF(C14="","",IF($AT$1=0,0,MIN(1,AS14/$AT$1)))</f>
        <v/>
      </c>
      <c r="AN14" s="1" t="n"/>
      <c r="AO14" s="1" t="n"/>
      <c r="AP14" s="1" t="n"/>
      <c r="AQ14" s="1" t="n"/>
      <c r="AR14" s="1" t="n"/>
      <c r="AS14" s="34">
        <f>IF(C14="","",(COUNTA(D14:AH14)-COUNTIF(D14:AH14,FALSE)))</f>
        <v/>
      </c>
      <c r="AT14" s="1" t="n"/>
    </row>
    <row r="15" ht="22" customHeight="1">
      <c r="A15" s="1" t="n"/>
      <c r="B15" s="1" t="n"/>
      <c r="C15" s="66">
        <f>IF('Démarrer'!C15="","",'Démarrer'!C15)</f>
        <v/>
      </c>
      <c r="D15" s="67" t="n"/>
      <c r="E15" s="67" t="n"/>
      <c r="F15" s="67" t="n"/>
      <c r="G15" s="67" t="n"/>
      <c r="H15" s="67" t="n"/>
      <c r="I15" s="67" t="n"/>
      <c r="J15" s="67" t="n"/>
      <c r="K15" s="67" t="n"/>
      <c r="L15" s="67" t="n"/>
      <c r="M15" s="67" t="n"/>
      <c r="N15" s="67" t="n"/>
      <c r="O15" s="67" t="n"/>
      <c r="P15" s="67" t="n"/>
      <c r="Q15" s="67" t="n"/>
      <c r="R15" s="67" t="n"/>
      <c r="S15" s="67" t="n"/>
      <c r="T15" s="67" t="n"/>
      <c r="U15" s="67" t="n"/>
      <c r="V15" s="67" t="n"/>
      <c r="W15" s="67" t="n"/>
      <c r="X15" s="67" t="n"/>
      <c r="Y15" s="67" t="n"/>
      <c r="Z15" s="67" t="n"/>
      <c r="AA15" s="67" t="n"/>
      <c r="AB15" s="67" t="n"/>
      <c r="AC15" s="67" t="n"/>
      <c r="AD15" s="67" t="n"/>
      <c r="AE15" s="67" t="n"/>
      <c r="AF15" s="67" t="n"/>
      <c r="AG15" s="67" t="n"/>
      <c r="AH15" s="67" t="n"/>
      <c r="AI15" s="1" t="n"/>
      <c r="AJ15" s="1" t="n"/>
      <c r="AK15" s="68">
        <f>C15</f>
        <v/>
      </c>
      <c r="AL15" s="69">
        <f>IF(C15="","",REPT("█",ROUND(MAX(0,MIN(1,AM15))*15,0)))</f>
        <v/>
      </c>
      <c r="AM15" s="70">
        <f>IF(C15="","",IF($AT$1=0,0,MIN(1,AS15/$AT$1)))</f>
        <v/>
      </c>
      <c r="AN15" s="1" t="n"/>
      <c r="AO15" s="1" t="n"/>
      <c r="AP15" s="1" t="n"/>
      <c r="AQ15" s="1" t="n"/>
      <c r="AR15" s="1" t="n"/>
      <c r="AS15" s="34">
        <f>IF(C15="","",(COUNTA(D15:AH15)-COUNTIF(D15:AH15,FALSE)))</f>
        <v/>
      </c>
      <c r="AT15" s="1" t="n"/>
    </row>
    <row r="16" ht="22" customHeight="1">
      <c r="A16" s="1" t="n"/>
      <c r="B16" s="1" t="n"/>
      <c r="C16" s="66">
        <f>IF('Démarrer'!C16="","",'Démarrer'!C16)</f>
        <v/>
      </c>
      <c r="D16" s="67" t="n"/>
      <c r="E16" s="67" t="n"/>
      <c r="F16" s="67" t="n"/>
      <c r="G16" s="67" t="n"/>
      <c r="H16" s="67" t="n"/>
      <c r="I16" s="67" t="n"/>
      <c r="J16" s="67" t="n"/>
      <c r="K16" s="67" t="n"/>
      <c r="L16" s="67" t="n"/>
      <c r="M16" s="67" t="n"/>
      <c r="N16" s="67" t="n"/>
      <c r="O16" s="67" t="n"/>
      <c r="P16" s="67" t="n"/>
      <c r="Q16" s="67" t="n"/>
      <c r="R16" s="67" t="n"/>
      <c r="S16" s="67" t="n"/>
      <c r="T16" s="67" t="n"/>
      <c r="U16" s="67" t="n"/>
      <c r="V16" s="67" t="n"/>
      <c r="W16" s="67" t="n"/>
      <c r="X16" s="67" t="n"/>
      <c r="Y16" s="67" t="n"/>
      <c r="Z16" s="67" t="n"/>
      <c r="AA16" s="67" t="n"/>
      <c r="AB16" s="67" t="n"/>
      <c r="AC16" s="67" t="n"/>
      <c r="AD16" s="67" t="n"/>
      <c r="AE16" s="67" t="n"/>
      <c r="AF16" s="67" t="n"/>
      <c r="AG16" s="67" t="n"/>
      <c r="AH16" s="67" t="n"/>
      <c r="AI16" s="1" t="n"/>
      <c r="AJ16" s="1" t="n"/>
      <c r="AK16" s="68">
        <f>C16</f>
        <v/>
      </c>
      <c r="AL16" s="69">
        <f>IF(C16="","",REPT("█",ROUND(MAX(0,MIN(1,AM16))*15,0)))</f>
        <v/>
      </c>
      <c r="AM16" s="70">
        <f>IF(C16="","",IF($AT$1=0,0,MIN(1,AS16/$AT$1)))</f>
        <v/>
      </c>
      <c r="AN16" s="1" t="n"/>
      <c r="AO16" s="1" t="n"/>
      <c r="AP16" s="1" t="n"/>
      <c r="AQ16" s="1" t="n"/>
      <c r="AR16" s="1" t="n"/>
      <c r="AS16" s="34">
        <f>IF(C16="","",(COUNTA(D16:AH16)-COUNTIF(D16:AH16,FALSE)))</f>
        <v/>
      </c>
      <c r="AT16" s="1" t="n"/>
    </row>
    <row r="17" ht="22" customHeight="1">
      <c r="A17" s="1" t="n"/>
      <c r="B17" s="1" t="n"/>
      <c r="C17" s="66">
        <f>IF('Démarrer'!C17="","",'Démarrer'!C17)</f>
        <v/>
      </c>
      <c r="D17" s="67" t="n"/>
      <c r="E17" s="67" t="n"/>
      <c r="F17" s="67" t="n"/>
      <c r="G17" s="67" t="n"/>
      <c r="H17" s="67" t="n"/>
      <c r="I17" s="67" t="n"/>
      <c r="J17" s="67" t="n"/>
      <c r="K17" s="67" t="n"/>
      <c r="L17" s="67" t="n"/>
      <c r="M17" s="67" t="n"/>
      <c r="N17" s="67" t="n"/>
      <c r="O17" s="67" t="n"/>
      <c r="P17" s="67" t="n"/>
      <c r="Q17" s="67" t="n"/>
      <c r="R17" s="67" t="n"/>
      <c r="S17" s="67" t="n"/>
      <c r="T17" s="67" t="n"/>
      <c r="U17" s="67" t="n"/>
      <c r="V17" s="67" t="n"/>
      <c r="W17" s="67" t="n"/>
      <c r="X17" s="67" t="n"/>
      <c r="Y17" s="67" t="n"/>
      <c r="Z17" s="67" t="n"/>
      <c r="AA17" s="67" t="n"/>
      <c r="AB17" s="67" t="n"/>
      <c r="AC17" s="67" t="n"/>
      <c r="AD17" s="67" t="n"/>
      <c r="AE17" s="67" t="n"/>
      <c r="AF17" s="67" t="n"/>
      <c r="AG17" s="67" t="n"/>
      <c r="AH17" s="67" t="n"/>
      <c r="AI17" s="1" t="n"/>
      <c r="AJ17" s="1" t="n"/>
      <c r="AK17" s="68">
        <f>C17</f>
        <v/>
      </c>
      <c r="AL17" s="69">
        <f>IF(C17="","",REPT("█",ROUND(MAX(0,MIN(1,AM17))*15,0)))</f>
        <v/>
      </c>
      <c r="AM17" s="70">
        <f>IF(C17="","",IF($AT$1=0,0,MIN(1,AS17/$AT$1)))</f>
        <v/>
      </c>
      <c r="AN17" s="1" t="n"/>
      <c r="AO17" s="1" t="n"/>
      <c r="AP17" s="1" t="n"/>
      <c r="AQ17" s="1" t="n"/>
      <c r="AR17" s="1" t="n"/>
      <c r="AS17" s="34">
        <f>IF(C17="","",(COUNTA(D17:AH17)-COUNTIF(D17:AH17,FALSE)))</f>
        <v/>
      </c>
      <c r="AT17" s="1" t="n"/>
    </row>
    <row r="18" ht="22" customHeight="1">
      <c r="A18" s="1" t="n"/>
      <c r="B18" s="1" t="n"/>
      <c r="C18" s="66">
        <f>IF('Démarrer'!C18="","",'Démarrer'!C18)</f>
        <v/>
      </c>
      <c r="D18" s="67" t="n"/>
      <c r="E18" s="67" t="n"/>
      <c r="F18" s="67" t="n"/>
      <c r="G18" s="67" t="n"/>
      <c r="H18" s="67" t="n"/>
      <c r="I18" s="67" t="n"/>
      <c r="J18" s="67" t="n"/>
      <c r="K18" s="67" t="n"/>
      <c r="L18" s="67" t="n"/>
      <c r="M18" s="67" t="n"/>
      <c r="N18" s="67" t="n"/>
      <c r="O18" s="67" t="n"/>
      <c r="P18" s="67" t="n"/>
      <c r="Q18" s="67" t="n"/>
      <c r="R18" s="67" t="n"/>
      <c r="S18" s="67" t="n"/>
      <c r="T18" s="67" t="n"/>
      <c r="U18" s="67" t="n"/>
      <c r="V18" s="67" t="n"/>
      <c r="W18" s="67" t="n"/>
      <c r="X18" s="67" t="n"/>
      <c r="Y18" s="67" t="n"/>
      <c r="Z18" s="67" t="n"/>
      <c r="AA18" s="67" t="n"/>
      <c r="AB18" s="67" t="n"/>
      <c r="AC18" s="67" t="n"/>
      <c r="AD18" s="67" t="n"/>
      <c r="AE18" s="67" t="n"/>
      <c r="AF18" s="67" t="n"/>
      <c r="AG18" s="67" t="n"/>
      <c r="AH18" s="67" t="n"/>
      <c r="AI18" s="1" t="n"/>
      <c r="AJ18" s="1" t="n"/>
      <c r="AK18" s="68">
        <f>C18</f>
        <v/>
      </c>
      <c r="AL18" s="69">
        <f>IF(C18="","",REPT("█",ROUND(MAX(0,MIN(1,AM18))*15,0)))</f>
        <v/>
      </c>
      <c r="AM18" s="70">
        <f>IF(C18="","",IF($AT$1=0,0,MIN(1,AS18/$AT$1)))</f>
        <v/>
      </c>
      <c r="AN18" s="1" t="n"/>
      <c r="AO18" s="1" t="n"/>
      <c r="AP18" s="1" t="n"/>
      <c r="AQ18" s="1" t="n"/>
      <c r="AR18" s="1" t="n"/>
      <c r="AS18" s="34">
        <f>IF(C18="","",(COUNTA(D18:AH18)-COUNTIF(D18:AH18,FALSE)))</f>
        <v/>
      </c>
      <c r="AT18" s="1" t="n"/>
    </row>
    <row r="19" ht="15" customHeight="1">
      <c r="A19" s="1" t="n"/>
      <c r="B19" s="1" t="n"/>
      <c r="C19" s="71" t="inlineStr">
        <is>
          <t>Progression</t>
        </is>
      </c>
      <c r="D19" s="72">
        <f>IF(OR(1&gt;$AS$1,$AR$2=0),"",(COUNTA(D9:D18)-COUNTIF(D9:D18,FALSE))/$AR$2)</f>
        <v/>
      </c>
      <c r="E19" s="72">
        <f>IF(OR(2&gt;$AS$1,$AR$2=0),"",(COUNTA(E9:E18)-COUNTIF(E9:E18,FALSE))/$AR$2)</f>
        <v/>
      </c>
      <c r="F19" s="72">
        <f>IF(OR(3&gt;$AS$1,$AR$2=0),"",(COUNTA(F9:F18)-COUNTIF(F9:F18,FALSE))/$AR$2)</f>
        <v/>
      </c>
      <c r="G19" s="72">
        <f>IF(OR(4&gt;$AS$1,$AR$2=0),"",(COUNTA(G9:G18)-COUNTIF(G9:G18,FALSE))/$AR$2)</f>
        <v/>
      </c>
      <c r="H19" s="72">
        <f>IF(OR(5&gt;$AS$1,$AR$2=0),"",(COUNTA(H9:H18)-COUNTIF(H9:H18,FALSE))/$AR$2)</f>
        <v/>
      </c>
      <c r="I19" s="72">
        <f>IF(OR(6&gt;$AS$1,$AR$2=0),"",(COUNTA(I9:I18)-COUNTIF(I9:I18,FALSE))/$AR$2)</f>
        <v/>
      </c>
      <c r="J19" s="72">
        <f>IF(OR(7&gt;$AS$1,$AR$2=0),"",(COUNTA(J9:J18)-COUNTIF(J9:J18,FALSE))/$AR$2)</f>
        <v/>
      </c>
      <c r="K19" s="72">
        <f>IF(OR(8&gt;$AS$1,$AR$2=0),"",(COUNTA(K9:K18)-COUNTIF(K9:K18,FALSE))/$AR$2)</f>
        <v/>
      </c>
      <c r="L19" s="72">
        <f>IF(OR(9&gt;$AS$1,$AR$2=0),"",(COUNTA(L9:L18)-COUNTIF(L9:L18,FALSE))/$AR$2)</f>
        <v/>
      </c>
      <c r="M19" s="72">
        <f>IF(OR(10&gt;$AS$1,$AR$2=0),"",(COUNTA(M9:M18)-COUNTIF(M9:M18,FALSE))/$AR$2)</f>
        <v/>
      </c>
      <c r="N19" s="72">
        <f>IF(OR(11&gt;$AS$1,$AR$2=0),"",(COUNTA(N9:N18)-COUNTIF(N9:N18,FALSE))/$AR$2)</f>
        <v/>
      </c>
      <c r="O19" s="72">
        <f>IF(OR(12&gt;$AS$1,$AR$2=0),"",(COUNTA(O9:O18)-COUNTIF(O9:O18,FALSE))/$AR$2)</f>
        <v/>
      </c>
      <c r="P19" s="72">
        <f>IF(OR(13&gt;$AS$1,$AR$2=0),"",(COUNTA(P9:P18)-COUNTIF(P9:P18,FALSE))/$AR$2)</f>
        <v/>
      </c>
      <c r="Q19" s="72">
        <f>IF(OR(14&gt;$AS$1,$AR$2=0),"",(COUNTA(Q9:Q18)-COUNTIF(Q9:Q18,FALSE))/$AR$2)</f>
        <v/>
      </c>
      <c r="R19" s="72">
        <f>IF(OR(15&gt;$AS$1,$AR$2=0),"",(COUNTA(R9:R18)-COUNTIF(R9:R18,FALSE))/$AR$2)</f>
        <v/>
      </c>
      <c r="S19" s="72">
        <f>IF(OR(16&gt;$AS$1,$AR$2=0),"",(COUNTA(S9:S18)-COUNTIF(S9:S18,FALSE))/$AR$2)</f>
        <v/>
      </c>
      <c r="T19" s="72">
        <f>IF(OR(17&gt;$AS$1,$AR$2=0),"",(COUNTA(T9:T18)-COUNTIF(T9:T18,FALSE))/$AR$2)</f>
        <v/>
      </c>
      <c r="U19" s="72">
        <f>IF(OR(18&gt;$AS$1,$AR$2=0),"",(COUNTA(U9:U18)-COUNTIF(U9:U18,FALSE))/$AR$2)</f>
        <v/>
      </c>
      <c r="V19" s="72">
        <f>IF(OR(19&gt;$AS$1,$AR$2=0),"",(COUNTA(V9:V18)-COUNTIF(V9:V18,FALSE))/$AR$2)</f>
        <v/>
      </c>
      <c r="W19" s="72">
        <f>IF(OR(20&gt;$AS$1,$AR$2=0),"",(COUNTA(W9:W18)-COUNTIF(W9:W18,FALSE))/$AR$2)</f>
        <v/>
      </c>
      <c r="X19" s="72">
        <f>IF(OR(21&gt;$AS$1,$AR$2=0),"",(COUNTA(X9:X18)-COUNTIF(X9:X18,FALSE))/$AR$2)</f>
        <v/>
      </c>
      <c r="Y19" s="72">
        <f>IF(OR(22&gt;$AS$1,$AR$2=0),"",(COUNTA(Y9:Y18)-COUNTIF(Y9:Y18,FALSE))/$AR$2)</f>
        <v/>
      </c>
      <c r="Z19" s="72">
        <f>IF(OR(23&gt;$AS$1,$AR$2=0),"",(COUNTA(Z9:Z18)-COUNTIF(Z9:Z18,FALSE))/$AR$2)</f>
        <v/>
      </c>
      <c r="AA19" s="72">
        <f>IF(OR(24&gt;$AS$1,$AR$2=0),"",(COUNTA(AA9:AA18)-COUNTIF(AA9:AA18,FALSE))/$AR$2)</f>
        <v/>
      </c>
      <c r="AB19" s="72">
        <f>IF(OR(25&gt;$AS$1,$AR$2=0),"",(COUNTA(AB9:AB18)-COUNTIF(AB9:AB18,FALSE))/$AR$2)</f>
        <v/>
      </c>
      <c r="AC19" s="72">
        <f>IF(OR(26&gt;$AS$1,$AR$2=0),"",(COUNTA(AC9:AC18)-COUNTIF(AC9:AC18,FALSE))/$AR$2)</f>
        <v/>
      </c>
      <c r="AD19" s="72">
        <f>IF(OR(27&gt;$AS$1,$AR$2=0),"",(COUNTA(AD9:AD18)-COUNTIF(AD9:AD18,FALSE))/$AR$2)</f>
        <v/>
      </c>
      <c r="AE19" s="72">
        <f>IF(OR(28&gt;$AS$1,$AR$2=0),"",(COUNTA(AE9:AE18)-COUNTIF(AE9:AE18,FALSE))/$AR$2)</f>
        <v/>
      </c>
      <c r="AF19" s="72">
        <f>IF(OR(29&gt;$AS$1,$AR$2=0),"",(COUNTA(AF9:AF18)-COUNTIF(AF9:AF18,FALSE))/$AR$2)</f>
        <v/>
      </c>
      <c r="AG19" s="72">
        <f>IF(OR(30&gt;$AS$1,$AR$2=0),"",(COUNTA(AG9:AG18)-COUNTIF(AG9:AG18,FALSE))/$AR$2)</f>
        <v/>
      </c>
      <c r="AH19" s="72">
        <f>IF(OR(31&gt;$AS$1,$AR$2=0),"",(COUNTA(AH9:AH18)-COUNTIF(AH9:AH18,FALSE))/$AR$2)</f>
        <v/>
      </c>
      <c r="AI19" s="1" t="n"/>
      <c r="AJ19" s="1" t="n"/>
      <c r="AK19" s="73" t="inlineStr">
        <is>
          <t>Meilleure habitude</t>
        </is>
      </c>
      <c r="AL19" s="74">
        <f>IF(MAX(AM9:AM18)&lt;=0,"—",INDEX(C9:C18,MATCH(MAX(AM9:AM18),AM9:AM18,0)))</f>
        <v/>
      </c>
      <c r="AN19" s="1" t="n"/>
      <c r="AO19" s="1" t="n"/>
      <c r="AP19" s="1" t="n"/>
      <c r="AQ19" s="1" t="n"/>
      <c r="AR19" s="1" t="n"/>
      <c r="AS19" s="1" t="n"/>
      <c r="AT19" s="1" t="n"/>
    </row>
    <row r="20" ht="15" customHeight="1">
      <c r="A20" s="1" t="n"/>
      <c r="B20" s="1" t="n"/>
      <c r="C20" s="75" t="inlineStr">
        <is>
          <t>Fait</t>
        </is>
      </c>
      <c r="D20" s="76">
        <f>IF(1&gt;$AS$1,"",(COUNTA(D9:D18)-COUNTIF(D9:D18,FALSE)))</f>
        <v/>
      </c>
      <c r="E20" s="76">
        <f>IF(2&gt;$AS$1,"",(COUNTA(E9:E18)-COUNTIF(E9:E18,FALSE)))</f>
        <v/>
      </c>
      <c r="F20" s="76">
        <f>IF(3&gt;$AS$1,"",(COUNTA(F9:F18)-COUNTIF(F9:F18,FALSE)))</f>
        <v/>
      </c>
      <c r="G20" s="76">
        <f>IF(4&gt;$AS$1,"",(COUNTA(G9:G18)-COUNTIF(G9:G18,FALSE)))</f>
        <v/>
      </c>
      <c r="H20" s="76">
        <f>IF(5&gt;$AS$1,"",(COUNTA(H9:H18)-COUNTIF(H9:H18,FALSE)))</f>
        <v/>
      </c>
      <c r="I20" s="76">
        <f>IF(6&gt;$AS$1,"",(COUNTA(I9:I18)-COUNTIF(I9:I18,FALSE)))</f>
        <v/>
      </c>
      <c r="J20" s="76">
        <f>IF(7&gt;$AS$1,"",(COUNTA(J9:J18)-COUNTIF(J9:J18,FALSE)))</f>
        <v/>
      </c>
      <c r="K20" s="76">
        <f>IF(8&gt;$AS$1,"",(COUNTA(K9:K18)-COUNTIF(K9:K18,FALSE)))</f>
        <v/>
      </c>
      <c r="L20" s="76">
        <f>IF(9&gt;$AS$1,"",(COUNTA(L9:L18)-COUNTIF(L9:L18,FALSE)))</f>
        <v/>
      </c>
      <c r="M20" s="76">
        <f>IF(10&gt;$AS$1,"",(COUNTA(M9:M18)-COUNTIF(M9:M18,FALSE)))</f>
        <v/>
      </c>
      <c r="N20" s="76">
        <f>IF(11&gt;$AS$1,"",(COUNTA(N9:N18)-COUNTIF(N9:N18,FALSE)))</f>
        <v/>
      </c>
      <c r="O20" s="76">
        <f>IF(12&gt;$AS$1,"",(COUNTA(O9:O18)-COUNTIF(O9:O18,FALSE)))</f>
        <v/>
      </c>
      <c r="P20" s="76">
        <f>IF(13&gt;$AS$1,"",(COUNTA(P9:P18)-COUNTIF(P9:P18,FALSE)))</f>
        <v/>
      </c>
      <c r="Q20" s="76">
        <f>IF(14&gt;$AS$1,"",(COUNTA(Q9:Q18)-COUNTIF(Q9:Q18,FALSE)))</f>
        <v/>
      </c>
      <c r="R20" s="76">
        <f>IF(15&gt;$AS$1,"",(COUNTA(R9:R18)-COUNTIF(R9:R18,FALSE)))</f>
        <v/>
      </c>
      <c r="S20" s="76">
        <f>IF(16&gt;$AS$1,"",(COUNTA(S9:S18)-COUNTIF(S9:S18,FALSE)))</f>
        <v/>
      </c>
      <c r="T20" s="76">
        <f>IF(17&gt;$AS$1,"",(COUNTA(T9:T18)-COUNTIF(T9:T18,FALSE)))</f>
        <v/>
      </c>
      <c r="U20" s="76">
        <f>IF(18&gt;$AS$1,"",(COUNTA(U9:U18)-COUNTIF(U9:U18,FALSE)))</f>
        <v/>
      </c>
      <c r="V20" s="76">
        <f>IF(19&gt;$AS$1,"",(COUNTA(V9:V18)-COUNTIF(V9:V18,FALSE)))</f>
        <v/>
      </c>
      <c r="W20" s="76">
        <f>IF(20&gt;$AS$1,"",(COUNTA(W9:W18)-COUNTIF(W9:W18,FALSE)))</f>
        <v/>
      </c>
      <c r="X20" s="76">
        <f>IF(21&gt;$AS$1,"",(COUNTA(X9:X18)-COUNTIF(X9:X18,FALSE)))</f>
        <v/>
      </c>
      <c r="Y20" s="76">
        <f>IF(22&gt;$AS$1,"",(COUNTA(Y9:Y18)-COUNTIF(Y9:Y18,FALSE)))</f>
        <v/>
      </c>
      <c r="Z20" s="76">
        <f>IF(23&gt;$AS$1,"",(COUNTA(Z9:Z18)-COUNTIF(Z9:Z18,FALSE)))</f>
        <v/>
      </c>
      <c r="AA20" s="76">
        <f>IF(24&gt;$AS$1,"",(COUNTA(AA9:AA18)-COUNTIF(AA9:AA18,FALSE)))</f>
        <v/>
      </c>
      <c r="AB20" s="76">
        <f>IF(25&gt;$AS$1,"",(COUNTA(AB9:AB18)-COUNTIF(AB9:AB18,FALSE)))</f>
        <v/>
      </c>
      <c r="AC20" s="76">
        <f>IF(26&gt;$AS$1,"",(COUNTA(AC9:AC18)-COUNTIF(AC9:AC18,FALSE)))</f>
        <v/>
      </c>
      <c r="AD20" s="76">
        <f>IF(27&gt;$AS$1,"",(COUNTA(AD9:AD18)-COUNTIF(AD9:AD18,FALSE)))</f>
        <v/>
      </c>
      <c r="AE20" s="76">
        <f>IF(28&gt;$AS$1,"",(COUNTA(AE9:AE18)-COUNTIF(AE9:AE18,FALSE)))</f>
        <v/>
      </c>
      <c r="AF20" s="76">
        <f>IF(29&gt;$AS$1,"",(COUNTA(AF9:AF18)-COUNTIF(AF9:AF18,FALSE)))</f>
        <v/>
      </c>
      <c r="AG20" s="76">
        <f>IF(30&gt;$AS$1,"",(COUNTA(AG9:AG18)-COUNTIF(AG9:AG18,FALSE)))</f>
        <v/>
      </c>
      <c r="AH20" s="76">
        <f>IF(31&gt;$AS$1,"",(COUNTA(AH9:AH18)-COUNTIF(AH9:AH18,FALSE)))</f>
        <v/>
      </c>
      <c r="AI20" s="1" t="n"/>
      <c r="AJ20" s="1" t="n"/>
      <c r="AK20" s="73" t="inlineStr">
        <is>
          <t>Meilleur jour</t>
        </is>
      </c>
      <c r="AL20" s="74">
        <f>IF(MAX(D20:AH20)=0,"—","le "&amp;INDEX(D8:AH8,MATCH(MAX(D20:AH20),D20:AH20,0)))</f>
        <v/>
      </c>
      <c r="AN20" s="1" t="n"/>
      <c r="AO20" s="1" t="n"/>
      <c r="AP20" s="1" t="n"/>
      <c r="AQ20" s="1" t="n"/>
      <c r="AR20" s="1" t="n"/>
      <c r="AS20" s="1" t="n"/>
      <c r="AT20" s="1" t="n"/>
    </row>
    <row r="21" ht="15" customHeight="1">
      <c r="A21" s="1" t="n"/>
      <c r="B21" s="1" t="n"/>
      <c r="C21" s="75" t="inlineStr">
        <is>
          <t>Pas fait</t>
        </is>
      </c>
      <c r="D21" s="77">
        <f>IF(1&gt;$AS$1,"",$AR$2-D20)</f>
        <v/>
      </c>
      <c r="E21" s="77">
        <f>IF(2&gt;$AS$1,"",$AR$2-E20)</f>
        <v/>
      </c>
      <c r="F21" s="77">
        <f>IF(3&gt;$AS$1,"",$AR$2-F20)</f>
        <v/>
      </c>
      <c r="G21" s="77">
        <f>IF(4&gt;$AS$1,"",$AR$2-G20)</f>
        <v/>
      </c>
      <c r="H21" s="77">
        <f>IF(5&gt;$AS$1,"",$AR$2-H20)</f>
        <v/>
      </c>
      <c r="I21" s="77">
        <f>IF(6&gt;$AS$1,"",$AR$2-I20)</f>
        <v/>
      </c>
      <c r="J21" s="77">
        <f>IF(7&gt;$AS$1,"",$AR$2-J20)</f>
        <v/>
      </c>
      <c r="K21" s="77">
        <f>IF(8&gt;$AS$1,"",$AR$2-K20)</f>
        <v/>
      </c>
      <c r="L21" s="77">
        <f>IF(9&gt;$AS$1,"",$AR$2-L20)</f>
        <v/>
      </c>
      <c r="M21" s="77">
        <f>IF(10&gt;$AS$1,"",$AR$2-M20)</f>
        <v/>
      </c>
      <c r="N21" s="77">
        <f>IF(11&gt;$AS$1,"",$AR$2-N20)</f>
        <v/>
      </c>
      <c r="O21" s="77">
        <f>IF(12&gt;$AS$1,"",$AR$2-O20)</f>
        <v/>
      </c>
      <c r="P21" s="77">
        <f>IF(13&gt;$AS$1,"",$AR$2-P20)</f>
        <v/>
      </c>
      <c r="Q21" s="77">
        <f>IF(14&gt;$AS$1,"",$AR$2-Q20)</f>
        <v/>
      </c>
      <c r="R21" s="77">
        <f>IF(15&gt;$AS$1,"",$AR$2-R20)</f>
        <v/>
      </c>
      <c r="S21" s="77">
        <f>IF(16&gt;$AS$1,"",$AR$2-S20)</f>
        <v/>
      </c>
      <c r="T21" s="77">
        <f>IF(17&gt;$AS$1,"",$AR$2-T20)</f>
        <v/>
      </c>
      <c r="U21" s="77">
        <f>IF(18&gt;$AS$1,"",$AR$2-U20)</f>
        <v/>
      </c>
      <c r="V21" s="77">
        <f>IF(19&gt;$AS$1,"",$AR$2-V20)</f>
        <v/>
      </c>
      <c r="W21" s="77">
        <f>IF(20&gt;$AS$1,"",$AR$2-W20)</f>
        <v/>
      </c>
      <c r="X21" s="77">
        <f>IF(21&gt;$AS$1,"",$AR$2-X20)</f>
        <v/>
      </c>
      <c r="Y21" s="77">
        <f>IF(22&gt;$AS$1,"",$AR$2-Y20)</f>
        <v/>
      </c>
      <c r="Z21" s="77">
        <f>IF(23&gt;$AS$1,"",$AR$2-Z20)</f>
        <v/>
      </c>
      <c r="AA21" s="77">
        <f>IF(24&gt;$AS$1,"",$AR$2-AA20)</f>
        <v/>
      </c>
      <c r="AB21" s="77">
        <f>IF(25&gt;$AS$1,"",$AR$2-AB20)</f>
        <v/>
      </c>
      <c r="AC21" s="77">
        <f>IF(26&gt;$AS$1,"",$AR$2-AC20)</f>
        <v/>
      </c>
      <c r="AD21" s="77">
        <f>IF(27&gt;$AS$1,"",$AR$2-AD20)</f>
        <v/>
      </c>
      <c r="AE21" s="77">
        <f>IF(28&gt;$AS$1,"",$AR$2-AE20)</f>
        <v/>
      </c>
      <c r="AF21" s="77">
        <f>IF(29&gt;$AS$1,"",$AR$2-AF20)</f>
        <v/>
      </c>
      <c r="AG21" s="77">
        <f>IF(30&gt;$AS$1,"",$AR$2-AG20)</f>
        <v/>
      </c>
      <c r="AH21" s="77">
        <f>IF(31&gt;$AS$1,"",$AR$2-AH20)</f>
        <v/>
      </c>
      <c r="AI21" s="1" t="n"/>
      <c r="AJ21" s="1" t="n"/>
      <c r="AK21" s="73" t="inlineStr">
        <is>
          <t>Jours parfaits</t>
        </is>
      </c>
      <c r="AL21" s="74">
        <f>COUNTIF(D19:AH19,1)&amp;" jour(s) à 100 %"</f>
        <v/>
      </c>
      <c r="AN21" s="1" t="n"/>
      <c r="AO21" s="1" t="n"/>
      <c r="AP21" s="1" t="n"/>
      <c r="AQ21" s="1" t="n"/>
      <c r="AR21" s="1" t="n"/>
      <c r="AS21" s="1" t="n"/>
      <c r="AT21" s="1" t="n"/>
    </row>
    <row r="22" ht="8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  <c r="AA22" s="1" t="n"/>
      <c r="AB22" s="1" t="n"/>
      <c r="AC22" s="1" t="n"/>
      <c r="AD22" s="1" t="n"/>
      <c r="AE22" s="1" t="n"/>
      <c r="AF22" s="1" t="n"/>
      <c r="AG22" s="1" t="n"/>
      <c r="AH22" s="1" t="n"/>
      <c r="AI22" s="1" t="n"/>
      <c r="AJ22" s="1" t="n"/>
      <c r="AK22" s="1" t="n"/>
      <c r="AL22" s="1" t="n"/>
      <c r="AM22" s="1" t="n"/>
      <c r="AN22" s="1" t="n"/>
      <c r="AO22" s="1" t="n"/>
      <c r="AP22" s="1" t="n"/>
      <c r="AQ22" s="1" t="n"/>
      <c r="AR22" s="1" t="n"/>
      <c r="AS22" s="1" t="n"/>
      <c r="AT22" s="1" t="n"/>
    </row>
    <row r="23" ht="15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  <c r="AA23" s="1" t="n"/>
      <c r="AB23" s="1" t="n"/>
      <c r="AC23" s="1" t="n"/>
      <c r="AD23" s="1" t="n"/>
      <c r="AE23" s="1" t="n"/>
      <c r="AF23" s="1" t="n"/>
      <c r="AG23" s="1" t="n"/>
      <c r="AH23" s="1" t="n"/>
      <c r="AI23" s="1" t="n"/>
      <c r="AJ23" s="1" t="n"/>
      <c r="AK23" s="1" t="n"/>
      <c r="AL23" s="1" t="n"/>
      <c r="AM23" s="1" t="n"/>
      <c r="AN23" s="1" t="n"/>
      <c r="AO23" s="1" t="n"/>
      <c r="AP23" s="1" t="n"/>
      <c r="AQ23" s="1" t="n"/>
      <c r="AR23" s="1" t="n"/>
      <c r="AS23" s="1" t="n"/>
      <c r="AT23" s="1" t="n"/>
    </row>
    <row r="24" ht="15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/>
      <c r="AE24" s="1" t="n"/>
      <c r="AF24" s="1" t="n"/>
      <c r="AG24" s="1" t="n"/>
      <c r="AH24" s="1" t="n"/>
      <c r="AI24" s="1" t="n"/>
      <c r="AJ24" s="1" t="n"/>
      <c r="AK24" s="1" t="n"/>
      <c r="AL24" s="1" t="n"/>
      <c r="AM24" s="1" t="n"/>
      <c r="AN24" s="1" t="n"/>
      <c r="AO24" s="1" t="n"/>
      <c r="AP24" s="1" t="n"/>
      <c r="AQ24" s="1" t="n"/>
      <c r="AR24" s="1" t="n"/>
      <c r="AS24" s="1" t="n"/>
      <c r="AT24" s="1" t="n"/>
    </row>
    <row r="25" ht="15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/>
      <c r="AE25" s="1" t="n"/>
      <c r="AF25" s="1" t="n"/>
      <c r="AG25" s="1" t="n"/>
      <c r="AH25" s="1" t="n"/>
      <c r="AI25" s="1" t="n"/>
      <c r="AJ25" s="1" t="n"/>
      <c r="AK25" s="1" t="n"/>
      <c r="AL25" s="1" t="n"/>
      <c r="AM25" s="1" t="n"/>
      <c r="AN25" s="1" t="n"/>
      <c r="AO25" s="1" t="n"/>
      <c r="AP25" s="1" t="n"/>
      <c r="AQ25" s="1" t="n"/>
      <c r="AR25" s="1" t="n"/>
      <c r="AS25" s="1" t="n"/>
      <c r="AT25" s="1" t="n"/>
    </row>
    <row r="26" ht="15" customHeight="1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  <c r="AA26" s="1" t="n"/>
      <c r="AB26" s="1" t="n"/>
      <c r="AC26" s="1" t="n"/>
      <c r="AD26" s="1" t="n"/>
      <c r="AE26" s="1" t="n"/>
      <c r="AF26" s="1" t="n"/>
      <c r="AG26" s="1" t="n"/>
      <c r="AH26" s="1" t="n"/>
      <c r="AI26" s="1" t="n"/>
      <c r="AJ26" s="1" t="n"/>
      <c r="AK26" s="1" t="n"/>
      <c r="AL26" s="1" t="n"/>
      <c r="AM26" s="1" t="n"/>
      <c r="AN26" s="1" t="n"/>
      <c r="AO26" s="1" t="n"/>
      <c r="AP26" s="1" t="n"/>
      <c r="AQ26" s="1" t="n"/>
      <c r="AR26" s="1" t="n"/>
      <c r="AS26" s="1" t="n"/>
      <c r="AT26" s="1" t="n"/>
    </row>
    <row r="27" ht="15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  <c r="AA27" s="1" t="n"/>
      <c r="AB27" s="1" t="n"/>
      <c r="AC27" s="1" t="n"/>
      <c r="AD27" s="1" t="n"/>
      <c r="AE27" s="1" t="n"/>
      <c r="AF27" s="1" t="n"/>
      <c r="AG27" s="1" t="n"/>
      <c r="AH27" s="1" t="n"/>
      <c r="AI27" s="1" t="n"/>
      <c r="AJ27" s="1" t="n"/>
      <c r="AK27" s="1" t="n"/>
      <c r="AL27" s="1" t="n"/>
      <c r="AM27" s="1" t="n"/>
      <c r="AN27" s="1" t="n"/>
      <c r="AO27" s="1" t="n"/>
      <c r="AP27" s="1" t="n"/>
      <c r="AQ27" s="1" t="n"/>
      <c r="AR27" s="1" t="n"/>
      <c r="AS27" s="1" t="n"/>
      <c r="AT27" s="1" t="n"/>
    </row>
    <row r="28" ht="15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/>
      <c r="AE28" s="1" t="n"/>
      <c r="AF28" s="1" t="n"/>
      <c r="AG28" s="1" t="n"/>
      <c r="AH28" s="1" t="n"/>
      <c r="AI28" s="1" t="n"/>
      <c r="AJ28" s="1" t="n"/>
      <c r="AK28" s="1" t="n"/>
      <c r="AL28" s="1" t="n"/>
      <c r="AM28" s="1" t="n"/>
      <c r="AN28" s="1" t="n"/>
      <c r="AO28" s="1" t="n"/>
      <c r="AP28" s="1" t="n"/>
      <c r="AQ28" s="1" t="n"/>
      <c r="AR28" s="1" t="n"/>
      <c r="AS28" s="1" t="n"/>
      <c r="AT28" s="1" t="n"/>
    </row>
    <row r="29" ht="1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/>
      <c r="AE29" s="1" t="n"/>
      <c r="AF29" s="1" t="n"/>
      <c r="AG29" s="1" t="n"/>
      <c r="AH29" s="1" t="n"/>
      <c r="AI29" s="1" t="n"/>
      <c r="AJ29" s="1" t="n"/>
      <c r="AK29" s="1" t="n"/>
      <c r="AL29" s="1" t="n"/>
      <c r="AM29" s="1" t="n"/>
      <c r="AN29" s="1" t="n"/>
      <c r="AO29" s="1" t="n"/>
      <c r="AP29" s="1" t="n"/>
      <c r="AQ29" s="1" t="n"/>
      <c r="AR29" s="1" t="n"/>
      <c r="AS29" s="1" t="n"/>
      <c r="AT29" s="1" t="n"/>
    </row>
    <row r="30" ht="1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/>
      <c r="AE30" s="1" t="n"/>
      <c r="AF30" s="1" t="n"/>
      <c r="AG30" s="1" t="n"/>
      <c r="AH30" s="1" t="n"/>
      <c r="AI30" s="1" t="n"/>
      <c r="AJ30" s="1" t="n"/>
      <c r="AK30" s="1" t="n"/>
      <c r="AL30" s="1" t="n"/>
      <c r="AM30" s="1" t="n"/>
      <c r="AN30" s="1" t="n"/>
      <c r="AO30" s="1" t="n"/>
      <c r="AP30" s="1" t="n"/>
      <c r="AQ30" s="1" t="n"/>
      <c r="AR30" s="1" t="n"/>
      <c r="AS30" s="1" t="n"/>
      <c r="AT30" s="1" t="n"/>
    </row>
    <row r="31" ht="15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/>
      <c r="AE31" s="1" t="n"/>
      <c r="AF31" s="1" t="n"/>
      <c r="AG31" s="1" t="n"/>
      <c r="AH31" s="1" t="n"/>
      <c r="AI31" s="1" t="n"/>
      <c r="AJ31" s="1" t="n"/>
      <c r="AK31" s="1" t="n"/>
      <c r="AL31" s="1" t="n"/>
      <c r="AM31" s="1" t="n"/>
      <c r="AN31" s="1" t="n"/>
      <c r="AO31" s="1" t="n"/>
      <c r="AP31" s="1" t="n"/>
      <c r="AQ31" s="1" t="n"/>
      <c r="AR31" s="1" t="n"/>
      <c r="AS31" s="1" t="n"/>
      <c r="AT31" s="1" t="n"/>
    </row>
    <row r="32" ht="15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  <c r="AA32" s="1" t="n"/>
      <c r="AB32" s="1" t="n"/>
      <c r="AC32" s="1" t="n"/>
      <c r="AD32" s="1" t="n"/>
      <c r="AE32" s="1" t="n"/>
      <c r="AF32" s="1" t="n"/>
      <c r="AG32" s="1" t="n"/>
      <c r="AH32" s="1" t="n"/>
      <c r="AI32" s="1" t="n"/>
      <c r="AJ32" s="1" t="n"/>
      <c r="AK32" s="1" t="n"/>
      <c r="AL32" s="1" t="n"/>
      <c r="AM32" s="1" t="n"/>
      <c r="AN32" s="1" t="n"/>
      <c r="AO32" s="1" t="n"/>
      <c r="AP32" s="1" t="n"/>
      <c r="AQ32" s="1" t="n"/>
      <c r="AR32" s="1" t="n"/>
      <c r="AS32" s="1" t="n"/>
      <c r="AT32" s="1" t="n"/>
    </row>
    <row r="33" ht="15" customHeight="1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  <c r="AA33" s="1" t="n"/>
      <c r="AB33" s="1" t="n"/>
      <c r="AC33" s="1" t="n"/>
      <c r="AD33" s="1" t="n"/>
      <c r="AE33" s="1" t="n"/>
      <c r="AF33" s="1" t="n"/>
      <c r="AG33" s="1" t="n"/>
      <c r="AH33" s="1" t="n"/>
      <c r="AI33" s="1" t="n"/>
      <c r="AJ33" s="1" t="n"/>
      <c r="AK33" s="1" t="n"/>
      <c r="AL33" s="1" t="n"/>
      <c r="AM33" s="1" t="n"/>
      <c r="AN33" s="1" t="n"/>
      <c r="AO33" s="1" t="n"/>
      <c r="AP33" s="1" t="n"/>
      <c r="AQ33" s="1" t="n"/>
      <c r="AR33" s="1" t="n"/>
      <c r="AS33" s="1" t="n"/>
      <c r="AT33" s="1" t="n"/>
    </row>
    <row r="34" ht="15" customHeight="1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  <c r="AA34" s="1" t="n"/>
      <c r="AB34" s="1" t="n"/>
      <c r="AC34" s="1" t="n"/>
      <c r="AD34" s="1" t="n"/>
      <c r="AE34" s="1" t="n"/>
      <c r="AF34" s="1" t="n"/>
      <c r="AG34" s="1" t="n"/>
      <c r="AH34" s="1" t="n"/>
      <c r="AI34" s="1" t="n"/>
      <c r="AJ34" s="1" t="n"/>
      <c r="AK34" s="1" t="n"/>
      <c r="AL34" s="1" t="n"/>
      <c r="AM34" s="1" t="n"/>
      <c r="AN34" s="1" t="n"/>
      <c r="AO34" s="1" t="n"/>
      <c r="AP34" s="1" t="n"/>
      <c r="AQ34" s="1" t="n"/>
      <c r="AR34" s="1" t="n"/>
      <c r="AS34" s="1" t="n"/>
      <c r="AT34" s="1" t="n"/>
    </row>
    <row r="35" ht="10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  <c r="AA35" s="1" t="n"/>
      <c r="AB35" s="1" t="n"/>
      <c r="AC35" s="1" t="n"/>
      <c r="AD35" s="1" t="n"/>
      <c r="AE35" s="1" t="n"/>
      <c r="AF35" s="1" t="n"/>
      <c r="AG35" s="1" t="n"/>
      <c r="AH35" s="1" t="n"/>
      <c r="AI35" s="1" t="n"/>
      <c r="AJ35" s="1" t="n"/>
      <c r="AK35" s="1" t="n"/>
      <c r="AL35" s="1" t="n"/>
      <c r="AM35" s="1" t="n"/>
      <c r="AN35" s="1" t="n"/>
      <c r="AO35" s="1" t="n"/>
      <c r="AP35" s="1" t="n"/>
      <c r="AQ35" s="1" t="n"/>
      <c r="AR35" s="1" t="n"/>
      <c r="AS35" s="1" t="n"/>
      <c r="AT35" s="1" t="n"/>
    </row>
    <row r="36" ht="18" customHeight="1">
      <c r="A36" s="1" t="n"/>
      <c r="B36" s="1" t="n"/>
      <c r="C36" s="42" t="inlineStr">
        <is>
          <t>État mental</t>
        </is>
      </c>
      <c r="D36" s="43" t="inlineStr">
        <is>
          <t>Semaine 1</t>
        </is>
      </c>
      <c r="E36" s="44" t="n"/>
      <c r="F36" s="44" t="n"/>
      <c r="G36" s="44" t="n"/>
      <c r="H36" s="44" t="n"/>
      <c r="I36" s="44" t="n"/>
      <c r="J36" s="44" t="n"/>
      <c r="K36" s="45" t="inlineStr">
        <is>
          <t>Semaine 2</t>
        </is>
      </c>
      <c r="L36" s="46" t="n"/>
      <c r="M36" s="46" t="n"/>
      <c r="N36" s="46" t="n"/>
      <c r="O36" s="46" t="n"/>
      <c r="P36" s="46" t="n"/>
      <c r="Q36" s="46" t="n"/>
      <c r="R36" s="47" t="inlineStr">
        <is>
          <t>Semaine 3</t>
        </is>
      </c>
      <c r="S36" s="48" t="n"/>
      <c r="T36" s="48" t="n"/>
      <c r="U36" s="48" t="n"/>
      <c r="V36" s="48" t="n"/>
      <c r="W36" s="48" t="n"/>
      <c r="X36" s="48" t="n"/>
      <c r="Y36" s="49" t="inlineStr">
        <is>
          <t>Semaine 4</t>
        </is>
      </c>
      <c r="Z36" s="50" t="n"/>
      <c r="AA36" s="50" t="n"/>
      <c r="AB36" s="50" t="n"/>
      <c r="AC36" s="50" t="n"/>
      <c r="AD36" s="50" t="n"/>
      <c r="AE36" s="50" t="n"/>
      <c r="AF36" s="51" t="inlineStr">
        <is>
          <t>Semaine 5</t>
        </is>
      </c>
      <c r="AG36" s="52" t="n"/>
      <c r="AH36" s="52" t="n"/>
      <c r="AI36" s="1" t="n"/>
      <c r="AJ36" s="1" t="n"/>
      <c r="AK36" s="53" t="inlineStr">
        <is>
          <t>Analyse</t>
        </is>
      </c>
      <c r="AN36" s="1" t="n"/>
      <c r="AO36" s="1" t="n"/>
      <c r="AP36" s="1" t="n"/>
      <c r="AQ36" s="1" t="n"/>
      <c r="AR36" s="1" t="n"/>
      <c r="AS36" s="1" t="n"/>
      <c r="AT36" s="1" t="n"/>
    </row>
    <row r="37" ht="12" customHeight="1">
      <c r="A37" s="1" t="n"/>
      <c r="B37" s="1" t="n"/>
      <c r="C37" s="1" t="n"/>
      <c r="D37" s="54">
        <f>IF(1&gt;$AS$1,"",MID("DiLuMaMeJeVeSa",2*WEEKDAY($AR$1+0)-1,2))</f>
        <v/>
      </c>
      <c r="E37" s="54">
        <f>IF(2&gt;$AS$1,"",MID("DiLuMaMeJeVeSa",2*WEEKDAY($AR$1+1)-1,2))</f>
        <v/>
      </c>
      <c r="F37" s="54">
        <f>IF(3&gt;$AS$1,"",MID("DiLuMaMeJeVeSa",2*WEEKDAY($AR$1+2)-1,2))</f>
        <v/>
      </c>
      <c r="G37" s="54">
        <f>IF(4&gt;$AS$1,"",MID("DiLuMaMeJeVeSa",2*WEEKDAY($AR$1+3)-1,2))</f>
        <v/>
      </c>
      <c r="H37" s="54">
        <f>IF(5&gt;$AS$1,"",MID("DiLuMaMeJeVeSa",2*WEEKDAY($AR$1+4)-1,2))</f>
        <v/>
      </c>
      <c r="I37" s="54">
        <f>IF(6&gt;$AS$1,"",MID("DiLuMaMeJeVeSa",2*WEEKDAY($AR$1+5)-1,2))</f>
        <v/>
      </c>
      <c r="J37" s="54">
        <f>IF(7&gt;$AS$1,"",MID("DiLuMaMeJeVeSa",2*WEEKDAY($AR$1+6)-1,2))</f>
        <v/>
      </c>
      <c r="K37" s="55">
        <f>IF(8&gt;$AS$1,"",MID("DiLuMaMeJeVeSa",2*WEEKDAY($AR$1+7)-1,2))</f>
        <v/>
      </c>
      <c r="L37" s="55">
        <f>IF(9&gt;$AS$1,"",MID("DiLuMaMeJeVeSa",2*WEEKDAY($AR$1+8)-1,2))</f>
        <v/>
      </c>
      <c r="M37" s="55">
        <f>IF(10&gt;$AS$1,"",MID("DiLuMaMeJeVeSa",2*WEEKDAY($AR$1+9)-1,2))</f>
        <v/>
      </c>
      <c r="N37" s="55">
        <f>IF(11&gt;$AS$1,"",MID("DiLuMaMeJeVeSa",2*WEEKDAY($AR$1+10)-1,2))</f>
        <v/>
      </c>
      <c r="O37" s="55">
        <f>IF(12&gt;$AS$1,"",MID("DiLuMaMeJeVeSa",2*WEEKDAY($AR$1+11)-1,2))</f>
        <v/>
      </c>
      <c r="P37" s="55">
        <f>IF(13&gt;$AS$1,"",MID("DiLuMaMeJeVeSa",2*WEEKDAY($AR$1+12)-1,2))</f>
        <v/>
      </c>
      <c r="Q37" s="55">
        <f>IF(14&gt;$AS$1,"",MID("DiLuMaMeJeVeSa",2*WEEKDAY($AR$1+13)-1,2))</f>
        <v/>
      </c>
      <c r="R37" s="56">
        <f>IF(15&gt;$AS$1,"",MID("DiLuMaMeJeVeSa",2*WEEKDAY($AR$1+14)-1,2))</f>
        <v/>
      </c>
      <c r="S37" s="56">
        <f>IF(16&gt;$AS$1,"",MID("DiLuMaMeJeVeSa",2*WEEKDAY($AR$1+15)-1,2))</f>
        <v/>
      </c>
      <c r="T37" s="56">
        <f>IF(17&gt;$AS$1,"",MID("DiLuMaMeJeVeSa",2*WEEKDAY($AR$1+16)-1,2))</f>
        <v/>
      </c>
      <c r="U37" s="56">
        <f>IF(18&gt;$AS$1,"",MID("DiLuMaMeJeVeSa",2*WEEKDAY($AR$1+17)-1,2))</f>
        <v/>
      </c>
      <c r="V37" s="56">
        <f>IF(19&gt;$AS$1,"",MID("DiLuMaMeJeVeSa",2*WEEKDAY($AR$1+18)-1,2))</f>
        <v/>
      </c>
      <c r="W37" s="56">
        <f>IF(20&gt;$AS$1,"",MID("DiLuMaMeJeVeSa",2*WEEKDAY($AR$1+19)-1,2))</f>
        <v/>
      </c>
      <c r="X37" s="56">
        <f>IF(21&gt;$AS$1,"",MID("DiLuMaMeJeVeSa",2*WEEKDAY($AR$1+20)-1,2))</f>
        <v/>
      </c>
      <c r="Y37" s="57">
        <f>IF(22&gt;$AS$1,"",MID("DiLuMaMeJeVeSa",2*WEEKDAY($AR$1+21)-1,2))</f>
        <v/>
      </c>
      <c r="Z37" s="57">
        <f>IF(23&gt;$AS$1,"",MID("DiLuMaMeJeVeSa",2*WEEKDAY($AR$1+22)-1,2))</f>
        <v/>
      </c>
      <c r="AA37" s="57">
        <f>IF(24&gt;$AS$1,"",MID("DiLuMaMeJeVeSa",2*WEEKDAY($AR$1+23)-1,2))</f>
        <v/>
      </c>
      <c r="AB37" s="57">
        <f>IF(25&gt;$AS$1,"",MID("DiLuMaMeJeVeSa",2*WEEKDAY($AR$1+24)-1,2))</f>
        <v/>
      </c>
      <c r="AC37" s="57">
        <f>IF(26&gt;$AS$1,"",MID("DiLuMaMeJeVeSa",2*WEEKDAY($AR$1+25)-1,2))</f>
        <v/>
      </c>
      <c r="AD37" s="57">
        <f>IF(27&gt;$AS$1,"",MID("DiLuMaMeJeVeSa",2*WEEKDAY($AR$1+26)-1,2))</f>
        <v/>
      </c>
      <c r="AE37" s="57">
        <f>IF(28&gt;$AS$1,"",MID("DiLuMaMeJeVeSa",2*WEEKDAY($AR$1+27)-1,2))</f>
        <v/>
      </c>
      <c r="AF37" s="58">
        <f>IF(29&gt;$AS$1,"",MID("DiLuMaMeJeVeSa",2*WEEKDAY($AR$1+28)-1,2))</f>
        <v/>
      </c>
      <c r="AG37" s="58">
        <f>IF(30&gt;$AS$1,"",MID("DiLuMaMeJeVeSa",2*WEEKDAY($AR$1+29)-1,2))</f>
        <v/>
      </c>
      <c r="AH37" s="58">
        <f>IF(31&gt;$AS$1,"",MID("DiLuMaMeJeVeSa",2*WEEKDAY($AR$1+30)-1,2))</f>
        <v/>
      </c>
      <c r="AI37" s="1" t="n"/>
      <c r="AJ37" s="1" t="n"/>
      <c r="AN37" s="1" t="n"/>
      <c r="AO37" s="1" t="n"/>
      <c r="AP37" s="1" t="n"/>
      <c r="AQ37" s="1" t="n"/>
      <c r="AR37" s="1" t="n"/>
      <c r="AS37" s="1" t="n"/>
      <c r="AT37" s="1" t="n"/>
    </row>
    <row r="38" ht="14" customHeight="1">
      <c r="A38" s="1" t="n"/>
      <c r="B38" s="1" t="n"/>
      <c r="C38" s="1" t="n"/>
      <c r="D38" s="59">
        <f>IF(1&gt;$AS$1,"",1)</f>
        <v/>
      </c>
      <c r="E38" s="59">
        <f>IF(2&gt;$AS$1,"",2)</f>
        <v/>
      </c>
      <c r="F38" s="59">
        <f>IF(3&gt;$AS$1,"",3)</f>
        <v/>
      </c>
      <c r="G38" s="59">
        <f>IF(4&gt;$AS$1,"",4)</f>
        <v/>
      </c>
      <c r="H38" s="59">
        <f>IF(5&gt;$AS$1,"",5)</f>
        <v/>
      </c>
      <c r="I38" s="59">
        <f>IF(6&gt;$AS$1,"",6)</f>
        <v/>
      </c>
      <c r="J38" s="59">
        <f>IF(7&gt;$AS$1,"",7)</f>
        <v/>
      </c>
      <c r="K38" s="60">
        <f>IF(8&gt;$AS$1,"",8)</f>
        <v/>
      </c>
      <c r="L38" s="60">
        <f>IF(9&gt;$AS$1,"",9)</f>
        <v/>
      </c>
      <c r="M38" s="60">
        <f>IF(10&gt;$AS$1,"",10)</f>
        <v/>
      </c>
      <c r="N38" s="60">
        <f>IF(11&gt;$AS$1,"",11)</f>
        <v/>
      </c>
      <c r="O38" s="60">
        <f>IF(12&gt;$AS$1,"",12)</f>
        <v/>
      </c>
      <c r="P38" s="60">
        <f>IF(13&gt;$AS$1,"",13)</f>
        <v/>
      </c>
      <c r="Q38" s="60">
        <f>IF(14&gt;$AS$1,"",14)</f>
        <v/>
      </c>
      <c r="R38" s="61">
        <f>IF(15&gt;$AS$1,"",15)</f>
        <v/>
      </c>
      <c r="S38" s="61">
        <f>IF(16&gt;$AS$1,"",16)</f>
        <v/>
      </c>
      <c r="T38" s="61">
        <f>IF(17&gt;$AS$1,"",17)</f>
        <v/>
      </c>
      <c r="U38" s="61">
        <f>IF(18&gt;$AS$1,"",18)</f>
        <v/>
      </c>
      <c r="V38" s="61">
        <f>IF(19&gt;$AS$1,"",19)</f>
        <v/>
      </c>
      <c r="W38" s="61">
        <f>IF(20&gt;$AS$1,"",20)</f>
        <v/>
      </c>
      <c r="X38" s="61">
        <f>IF(21&gt;$AS$1,"",21)</f>
        <v/>
      </c>
      <c r="Y38" s="62">
        <f>IF(22&gt;$AS$1,"",22)</f>
        <v/>
      </c>
      <c r="Z38" s="62">
        <f>IF(23&gt;$AS$1,"",23)</f>
        <v/>
      </c>
      <c r="AA38" s="62">
        <f>IF(24&gt;$AS$1,"",24)</f>
        <v/>
      </c>
      <c r="AB38" s="62">
        <f>IF(25&gt;$AS$1,"",25)</f>
        <v/>
      </c>
      <c r="AC38" s="62">
        <f>IF(26&gt;$AS$1,"",26)</f>
        <v/>
      </c>
      <c r="AD38" s="62">
        <f>IF(27&gt;$AS$1,"",27)</f>
        <v/>
      </c>
      <c r="AE38" s="62">
        <f>IF(28&gt;$AS$1,"",28)</f>
        <v/>
      </c>
      <c r="AF38" s="63">
        <f>IF(29&gt;$AS$1,"",29)</f>
        <v/>
      </c>
      <c r="AG38" s="63">
        <f>IF(30&gt;$AS$1,"",30)</f>
        <v/>
      </c>
      <c r="AH38" s="63">
        <f>IF(31&gt;$AS$1,"",31)</f>
        <v/>
      </c>
      <c r="AI38" s="1" t="n"/>
      <c r="AJ38" s="1" t="n"/>
      <c r="AK38" s="78" t="inlineStr">
        <is>
          <t>Humeur</t>
        </is>
      </c>
      <c r="AL38" s="79" t="n"/>
      <c r="AM38" s="79" t="n"/>
      <c r="AN38" s="1" t="n"/>
      <c r="AO38" s="1" t="n"/>
      <c r="AP38" s="1" t="n"/>
      <c r="AQ38" s="1" t="n"/>
      <c r="AR38" s="1" t="n"/>
      <c r="AS38" s="1" t="n"/>
      <c r="AT38" s="1" t="n"/>
    </row>
    <row r="39" ht="16" customHeight="1">
      <c r="A39" s="1" t="n"/>
      <c r="B39" s="1" t="n"/>
      <c r="C39" s="71" t="inlineStr">
        <is>
          <t>Humeur (1-10)</t>
        </is>
      </c>
      <c r="D39" s="80" t="n"/>
      <c r="E39" s="80" t="n"/>
      <c r="F39" s="80" t="n"/>
      <c r="G39" s="80" t="n"/>
      <c r="H39" s="80" t="n"/>
      <c r="I39" s="80" t="n"/>
      <c r="J39" s="80" t="n"/>
      <c r="K39" s="80" t="n"/>
      <c r="L39" s="80" t="n"/>
      <c r="M39" s="80" t="n"/>
      <c r="N39" s="80" t="n"/>
      <c r="O39" s="80" t="n"/>
      <c r="P39" s="80" t="n"/>
      <c r="Q39" s="80" t="n"/>
      <c r="R39" s="80" t="n"/>
      <c r="S39" s="80" t="n"/>
      <c r="T39" s="80" t="n"/>
      <c r="U39" s="80" t="n"/>
      <c r="V39" s="80" t="n"/>
      <c r="W39" s="80" t="n"/>
      <c r="X39" s="80" t="n"/>
      <c r="Y39" s="80" t="n"/>
      <c r="Z39" s="80" t="n"/>
      <c r="AA39" s="80" t="n"/>
      <c r="AB39" s="80" t="n"/>
      <c r="AC39" s="80" t="n"/>
      <c r="AD39" s="80" t="n"/>
      <c r="AE39" s="80" t="n"/>
      <c r="AF39" s="80" t="n"/>
      <c r="AG39" s="80" t="n"/>
      <c r="AH39" s="80" t="n"/>
      <c r="AI39" s="1" t="n"/>
      <c r="AJ39" s="1" t="n"/>
      <c r="AK39" s="81" t="inlineStr">
        <is>
          <t>Semaine 1</t>
        </is>
      </c>
      <c r="AL39" s="82">
        <f>IF(AM39="","",REPT("█",ROUND(MAX(0,MIN(1,AM39))*15,0)))</f>
        <v/>
      </c>
      <c r="AM39" s="70">
        <f>IF(COUNT(D39:J39)=0,"",AVERAGE(D39:J39)/10)</f>
        <v/>
      </c>
      <c r="AN39" s="1" t="n"/>
      <c r="AO39" s="1" t="n"/>
      <c r="AP39" s="1" t="n"/>
      <c r="AQ39" s="1" t="n"/>
      <c r="AR39" s="1" t="n"/>
      <c r="AS39" s="1" t="n"/>
      <c r="AT39" s="1" t="n"/>
    </row>
    <row r="40" ht="16" customHeight="1">
      <c r="A40" s="1" t="n"/>
      <c r="B40" s="1" t="n"/>
      <c r="C40" s="71" t="inlineStr">
        <is>
          <t>Motivation (1-10)</t>
        </is>
      </c>
      <c r="D40" s="80" t="n"/>
      <c r="E40" s="80" t="n"/>
      <c r="F40" s="80" t="n"/>
      <c r="G40" s="80" t="n"/>
      <c r="H40" s="80" t="n"/>
      <c r="I40" s="80" t="n"/>
      <c r="J40" s="80" t="n"/>
      <c r="K40" s="80" t="n"/>
      <c r="L40" s="80" t="n"/>
      <c r="M40" s="80" t="n"/>
      <c r="N40" s="80" t="n"/>
      <c r="O40" s="80" t="n"/>
      <c r="P40" s="80" t="n"/>
      <c r="Q40" s="80" t="n"/>
      <c r="R40" s="80" t="n"/>
      <c r="S40" s="80" t="n"/>
      <c r="T40" s="80" t="n"/>
      <c r="U40" s="80" t="n"/>
      <c r="V40" s="80" t="n"/>
      <c r="W40" s="80" t="n"/>
      <c r="X40" s="80" t="n"/>
      <c r="Y40" s="80" t="n"/>
      <c r="Z40" s="80" t="n"/>
      <c r="AA40" s="80" t="n"/>
      <c r="AB40" s="80" t="n"/>
      <c r="AC40" s="80" t="n"/>
      <c r="AD40" s="80" t="n"/>
      <c r="AE40" s="80" t="n"/>
      <c r="AF40" s="80" t="n"/>
      <c r="AG40" s="80" t="n"/>
      <c r="AH40" s="80" t="n"/>
      <c r="AI40" s="1" t="n"/>
      <c r="AJ40" s="1" t="n"/>
      <c r="AK40" s="81" t="inlineStr">
        <is>
          <t>Semaine 2</t>
        </is>
      </c>
      <c r="AL40" s="82">
        <f>IF(AM40="","",REPT("█",ROUND(MAX(0,MIN(1,AM40))*15,0)))</f>
        <v/>
      </c>
      <c r="AM40" s="70">
        <f>IF(COUNT(K39:Q39)=0,"",AVERAGE(K39:Q39)/10)</f>
        <v/>
      </c>
      <c r="AN40" s="1" t="n"/>
      <c r="AO40" s="1" t="n"/>
      <c r="AP40" s="1" t="n"/>
      <c r="AQ40" s="1" t="n"/>
      <c r="AR40" s="1" t="n"/>
      <c r="AS40" s="1" t="n"/>
      <c r="AT40" s="1" t="n"/>
    </row>
    <row r="41" ht="16" customHeight="1">
      <c r="A41" s="1" t="n"/>
      <c r="B41" s="1" t="n"/>
      <c r="C41" s="75" t="inlineStr">
        <is>
          <t>Score mental</t>
        </is>
      </c>
      <c r="D41" s="72">
        <f>IF(COUNT(D39:D40)=0,"",AVERAGE(D39:D40)/10)</f>
        <v/>
      </c>
      <c r="E41" s="72">
        <f>IF(COUNT(E39:E40)=0,"",AVERAGE(E39:E40)/10)</f>
        <v/>
      </c>
      <c r="F41" s="72">
        <f>IF(COUNT(F39:F40)=0,"",AVERAGE(F39:F40)/10)</f>
        <v/>
      </c>
      <c r="G41" s="72">
        <f>IF(COUNT(G39:G40)=0,"",AVERAGE(G39:G40)/10)</f>
        <v/>
      </c>
      <c r="H41" s="72">
        <f>IF(COUNT(H39:H40)=0,"",AVERAGE(H39:H40)/10)</f>
        <v/>
      </c>
      <c r="I41" s="72">
        <f>IF(COUNT(I39:I40)=0,"",AVERAGE(I39:I40)/10)</f>
        <v/>
      </c>
      <c r="J41" s="72">
        <f>IF(COUNT(J39:J40)=0,"",AVERAGE(J39:J40)/10)</f>
        <v/>
      </c>
      <c r="K41" s="72">
        <f>IF(COUNT(K39:K40)=0,"",AVERAGE(K39:K40)/10)</f>
        <v/>
      </c>
      <c r="L41" s="72">
        <f>IF(COUNT(L39:L40)=0,"",AVERAGE(L39:L40)/10)</f>
        <v/>
      </c>
      <c r="M41" s="72">
        <f>IF(COUNT(M39:M40)=0,"",AVERAGE(M39:M40)/10)</f>
        <v/>
      </c>
      <c r="N41" s="72">
        <f>IF(COUNT(N39:N40)=0,"",AVERAGE(N39:N40)/10)</f>
        <v/>
      </c>
      <c r="O41" s="72">
        <f>IF(COUNT(O39:O40)=0,"",AVERAGE(O39:O40)/10)</f>
        <v/>
      </c>
      <c r="P41" s="72">
        <f>IF(COUNT(P39:P40)=0,"",AVERAGE(P39:P40)/10)</f>
        <v/>
      </c>
      <c r="Q41" s="72">
        <f>IF(COUNT(Q39:Q40)=0,"",AVERAGE(Q39:Q40)/10)</f>
        <v/>
      </c>
      <c r="R41" s="72">
        <f>IF(COUNT(R39:R40)=0,"",AVERAGE(R39:R40)/10)</f>
        <v/>
      </c>
      <c r="S41" s="72">
        <f>IF(COUNT(S39:S40)=0,"",AVERAGE(S39:S40)/10)</f>
        <v/>
      </c>
      <c r="T41" s="72">
        <f>IF(COUNT(T39:T40)=0,"",AVERAGE(T39:T40)/10)</f>
        <v/>
      </c>
      <c r="U41" s="72">
        <f>IF(COUNT(U39:U40)=0,"",AVERAGE(U39:U40)/10)</f>
        <v/>
      </c>
      <c r="V41" s="72">
        <f>IF(COUNT(V39:V40)=0,"",AVERAGE(V39:V40)/10)</f>
        <v/>
      </c>
      <c r="W41" s="72">
        <f>IF(COUNT(W39:W40)=0,"",AVERAGE(W39:W40)/10)</f>
        <v/>
      </c>
      <c r="X41" s="72">
        <f>IF(COUNT(X39:X40)=0,"",AVERAGE(X39:X40)/10)</f>
        <v/>
      </c>
      <c r="Y41" s="72">
        <f>IF(COUNT(Y39:Y40)=0,"",AVERAGE(Y39:Y40)/10)</f>
        <v/>
      </c>
      <c r="Z41" s="72">
        <f>IF(COUNT(Z39:Z40)=0,"",AVERAGE(Z39:Z40)/10)</f>
        <v/>
      </c>
      <c r="AA41" s="72">
        <f>IF(COUNT(AA39:AA40)=0,"",AVERAGE(AA39:AA40)/10)</f>
        <v/>
      </c>
      <c r="AB41" s="72">
        <f>IF(COUNT(AB39:AB40)=0,"",AVERAGE(AB39:AB40)/10)</f>
        <v/>
      </c>
      <c r="AC41" s="72">
        <f>IF(COUNT(AC39:AC40)=0,"",AVERAGE(AC39:AC40)/10)</f>
        <v/>
      </c>
      <c r="AD41" s="72">
        <f>IF(COUNT(AD39:AD40)=0,"",AVERAGE(AD39:AD40)/10)</f>
        <v/>
      </c>
      <c r="AE41" s="72">
        <f>IF(COUNT(AE39:AE40)=0,"",AVERAGE(AE39:AE40)/10)</f>
        <v/>
      </c>
      <c r="AF41" s="72">
        <f>IF(COUNT(AF39:AF40)=0,"",AVERAGE(AF39:AF40)/10)</f>
        <v/>
      </c>
      <c r="AG41" s="72">
        <f>IF(COUNT(AG39:AG40)=0,"",AVERAGE(AG39:AG40)/10)</f>
        <v/>
      </c>
      <c r="AH41" s="72">
        <f>IF(COUNT(AH39:AH40)=0,"",AVERAGE(AH39:AH40)/10)</f>
        <v/>
      </c>
      <c r="AI41" s="1" t="n"/>
      <c r="AJ41" s="1" t="n"/>
      <c r="AK41" s="81" t="inlineStr">
        <is>
          <t>Semaine 3</t>
        </is>
      </c>
      <c r="AL41" s="82">
        <f>IF(AM41="","",REPT("█",ROUND(MAX(0,MIN(1,AM41))*15,0)))</f>
        <v/>
      </c>
      <c r="AM41" s="70">
        <f>IF(COUNT(R39:X39)=0,"",AVERAGE(R39:X39)/10)</f>
        <v/>
      </c>
      <c r="AN41" s="1" t="n"/>
      <c r="AO41" s="1" t="n"/>
      <c r="AP41" s="1" t="n"/>
      <c r="AQ41" s="1" t="n"/>
      <c r="AR41" s="1" t="n"/>
      <c r="AS41" s="1" t="n"/>
      <c r="AT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81" t="inlineStr">
        <is>
          <t>Semaine 4</t>
        </is>
      </c>
      <c r="AL42" s="82">
        <f>IF(AM42="","",REPT("█",ROUND(MAX(0,MIN(1,AM42))*15,0)))</f>
        <v/>
      </c>
      <c r="AM42" s="70">
        <f>IF(COUNT(Y39:AE39)=0,"",AVERAGE(Y39:AE39)/10)</f>
        <v/>
      </c>
      <c r="AN42" s="1" t="n"/>
      <c r="AO42" s="1" t="n"/>
      <c r="AP42" s="1" t="n"/>
      <c r="AQ42" s="1" t="n"/>
      <c r="AR42" s="1" t="n"/>
      <c r="AS42" s="1" t="n"/>
      <c r="AT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81" t="inlineStr">
        <is>
          <t>Semaine 5</t>
        </is>
      </c>
      <c r="AL43" s="82">
        <f>IF(AM43="","",REPT("█",ROUND(MAX(0,MIN(1,AM43))*15,0)))</f>
        <v/>
      </c>
      <c r="AM43" s="70">
        <f>IF(COUNT(AF39:AH39)=0,"",AVERAGE(AF39:AH39)/10)</f>
        <v/>
      </c>
      <c r="AN43" s="1" t="n"/>
      <c r="AO43" s="1" t="n"/>
      <c r="AP43" s="1" t="n"/>
      <c r="AQ43" s="1" t="n"/>
      <c r="AR43" s="1" t="n"/>
      <c r="AS43" s="1" t="n"/>
      <c r="AT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83" t="inlineStr">
        <is>
          <t>Motivation</t>
        </is>
      </c>
      <c r="AL44" s="79" t="n"/>
      <c r="AM44" s="79" t="n"/>
      <c r="AN44" s="1" t="n"/>
      <c r="AO44" s="1" t="n"/>
      <c r="AP44" s="1" t="n"/>
      <c r="AQ44" s="1" t="n"/>
      <c r="AR44" s="1" t="n"/>
      <c r="AS44" s="1" t="n"/>
      <c r="AT44" s="1" t="n"/>
    </row>
    <row r="45" ht="1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81" t="inlineStr">
        <is>
          <t>Semaine 1</t>
        </is>
      </c>
      <c r="AL45" s="84">
        <f>IF(AM45="","",REPT("█",ROUND(MAX(0,MIN(1,AM45))*15,0)))</f>
        <v/>
      </c>
      <c r="AM45" s="70">
        <f>IF(COUNT(D40:J40)=0,"",AVERAGE(D40:J40)/10)</f>
        <v/>
      </c>
      <c r="AN45" s="1" t="n"/>
      <c r="AO45" s="1" t="n"/>
      <c r="AP45" s="1" t="n"/>
      <c r="AQ45" s="1" t="n"/>
      <c r="AR45" s="1" t="n"/>
      <c r="AS45" s="1" t="n"/>
      <c r="AT45" s="1" t="n"/>
    </row>
    <row r="46" ht="1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81" t="inlineStr">
        <is>
          <t>Semaine 2</t>
        </is>
      </c>
      <c r="AL46" s="84">
        <f>IF(AM46="","",REPT("█",ROUND(MAX(0,MIN(1,AM46))*15,0)))</f>
        <v/>
      </c>
      <c r="AM46" s="70">
        <f>IF(COUNT(K40:Q40)=0,"",AVERAGE(K40:Q40)/10)</f>
        <v/>
      </c>
      <c r="AN46" s="1" t="n"/>
      <c r="AO46" s="1" t="n"/>
      <c r="AP46" s="1" t="n"/>
      <c r="AQ46" s="1" t="n"/>
      <c r="AR46" s="1" t="n"/>
      <c r="AS46" s="1" t="n"/>
      <c r="AT46" s="1" t="n"/>
    </row>
    <row r="47" ht="1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81" t="inlineStr">
        <is>
          <t>Semaine 3</t>
        </is>
      </c>
      <c r="AL47" s="84">
        <f>IF(AM47="","",REPT("█",ROUND(MAX(0,MIN(1,AM47))*15,0)))</f>
        <v/>
      </c>
      <c r="AM47" s="70">
        <f>IF(COUNT(R40:X40)=0,"",AVERAGE(R40:X40)/10)</f>
        <v/>
      </c>
      <c r="AN47" s="1" t="n"/>
      <c r="AO47" s="1" t="n"/>
      <c r="AP47" s="1" t="n"/>
      <c r="AQ47" s="1" t="n"/>
      <c r="AR47" s="1" t="n"/>
      <c r="AS47" s="1" t="n"/>
      <c r="AT47" s="1" t="n"/>
    </row>
    <row r="48" ht="1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81" t="inlineStr">
        <is>
          <t>Semaine 4</t>
        </is>
      </c>
      <c r="AL48" s="84">
        <f>IF(AM48="","",REPT("█",ROUND(MAX(0,MIN(1,AM48))*15,0)))</f>
        <v/>
      </c>
      <c r="AM48" s="70">
        <f>IF(COUNT(Y40:AE40)=0,"",AVERAGE(Y40:AE40)/10)</f>
        <v/>
      </c>
      <c r="AN48" s="1" t="n"/>
      <c r="AO48" s="1" t="n"/>
      <c r="AP48" s="1" t="n"/>
      <c r="AQ48" s="1" t="n"/>
      <c r="AR48" s="1" t="n"/>
      <c r="AS48" s="1" t="n"/>
      <c r="AT48" s="1" t="n"/>
    </row>
    <row r="49" ht="1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81" t="inlineStr">
        <is>
          <t>Semaine 5</t>
        </is>
      </c>
      <c r="AL49" s="84">
        <f>IF(AM49="","",REPT("█",ROUND(MAX(0,MIN(1,AM49))*15,0)))</f>
        <v/>
      </c>
      <c r="AM49" s="70">
        <f>IF(COUNT(AF40:AH40)=0,"",AVERAGE(AF40:AH40)/10)</f>
        <v/>
      </c>
      <c r="AN49" s="1" t="n"/>
      <c r="AO49" s="1" t="n"/>
      <c r="AP49" s="1" t="n"/>
      <c r="AQ49" s="1" t="n"/>
      <c r="AR49" s="1" t="n"/>
      <c r="AS49" s="1" t="n"/>
      <c r="AT49" s="1" t="n"/>
    </row>
    <row r="50" ht="1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85" t="inlineStr">
        <is>
          <t>Score mental</t>
        </is>
      </c>
      <c r="AL50" s="79" t="n"/>
      <c r="AM50" s="79" t="n"/>
      <c r="AN50" s="1" t="n"/>
      <c r="AO50" s="1" t="n"/>
      <c r="AP50" s="1" t="n"/>
      <c r="AQ50" s="1" t="n"/>
      <c r="AR50" s="1" t="n"/>
      <c r="AS50" s="1" t="n"/>
      <c r="AT50" s="1" t="n"/>
    </row>
    <row r="51" ht="1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81" t="inlineStr">
        <is>
          <t>Semaine 1</t>
        </is>
      </c>
      <c r="AL51" s="74">
        <f>IF(AM51="","",REPT("█",ROUND(MAX(0,MIN(1,AM51))*15,0)))</f>
        <v/>
      </c>
      <c r="AM51" s="70">
        <f>IF(COUNT(D41:J41)=0,"",AVERAGE(D41:J41))</f>
        <v/>
      </c>
      <c r="AN51" s="1" t="n"/>
      <c r="AO51" s="1" t="n"/>
      <c r="AP51" s="1" t="n"/>
      <c r="AQ51" s="1" t="n"/>
      <c r="AR51" s="1" t="n"/>
      <c r="AS51" s="1" t="n"/>
      <c r="AT51" s="1" t="n"/>
    </row>
    <row r="52" ht="1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81" t="inlineStr">
        <is>
          <t>Semaine 2</t>
        </is>
      </c>
      <c r="AL52" s="74">
        <f>IF(AM52="","",REPT("█",ROUND(MAX(0,MIN(1,AM52))*15,0)))</f>
        <v/>
      </c>
      <c r="AM52" s="70">
        <f>IF(COUNT(K41:Q41)=0,"",AVERAGE(K41:Q41))</f>
        <v/>
      </c>
      <c r="AN52" s="1" t="n"/>
      <c r="AO52" s="1" t="n"/>
      <c r="AP52" s="1" t="n"/>
      <c r="AQ52" s="1" t="n"/>
      <c r="AR52" s="1" t="n"/>
      <c r="AS52" s="1" t="n"/>
      <c r="AT52" s="1" t="n"/>
    </row>
    <row r="53" ht="1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81" t="inlineStr">
        <is>
          <t>Semaine 3</t>
        </is>
      </c>
      <c r="AL53" s="74">
        <f>IF(AM53="","",REPT("█",ROUND(MAX(0,MIN(1,AM53))*15,0)))</f>
        <v/>
      </c>
      <c r="AM53" s="70">
        <f>IF(COUNT(R41:X41)=0,"",AVERAGE(R41:X41))</f>
        <v/>
      </c>
      <c r="AN53" s="1" t="n"/>
      <c r="AO53" s="1" t="n"/>
      <c r="AP53" s="1" t="n"/>
      <c r="AQ53" s="1" t="n"/>
      <c r="AR53" s="1" t="n"/>
      <c r="AS53" s="1" t="n"/>
      <c r="AT53" s="1" t="n"/>
    </row>
    <row r="54" ht="1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81" t="inlineStr">
        <is>
          <t>Semaine 4</t>
        </is>
      </c>
      <c r="AL54" s="74">
        <f>IF(AM54="","",REPT("█",ROUND(MAX(0,MIN(1,AM54))*15,0)))</f>
        <v/>
      </c>
      <c r="AM54" s="70">
        <f>IF(COUNT(Y41:AE41)=0,"",AVERAGE(Y41:AE41))</f>
        <v/>
      </c>
      <c r="AN54" s="1" t="n"/>
      <c r="AO54" s="1" t="n"/>
      <c r="AP54" s="1" t="n"/>
      <c r="AQ54" s="1" t="n"/>
      <c r="AR54" s="1" t="n"/>
      <c r="AS54" s="1" t="n"/>
      <c r="AT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81" t="inlineStr">
        <is>
          <t>Semaine 5</t>
        </is>
      </c>
      <c r="AL55" s="74">
        <f>IF(AM55="","",REPT("█",ROUND(MAX(0,MIN(1,AM55))*15,0)))</f>
        <v/>
      </c>
      <c r="AM55" s="70">
        <f>IF(COUNT(AF41:AH41)=0,"",AVERAGE(AF41:AH41))</f>
        <v/>
      </c>
      <c r="AN55" s="1" t="n"/>
      <c r="AO55" s="1" t="n"/>
      <c r="AP55" s="1" t="n"/>
      <c r="AQ55" s="1" t="n"/>
      <c r="AR55" s="1" t="n"/>
      <c r="AS55" s="1" t="n"/>
      <c r="AT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  <c r="AA58" s="1" t="n"/>
      <c r="AB58" s="1" t="n"/>
      <c r="AC58" s="1" t="n"/>
      <c r="AD58" s="1" t="n"/>
      <c r="AE58" s="1" t="n"/>
      <c r="AF58" s="1" t="n"/>
      <c r="AG58" s="1" t="n"/>
      <c r="AH58" s="1" t="n"/>
      <c r="AI58" s="1" t="n"/>
      <c r="AJ58" s="1" t="n"/>
      <c r="AK58" s="1" t="n"/>
      <c r="AL58" s="1" t="n"/>
      <c r="AM58" s="1" t="n"/>
      <c r="AN58" s="1" t="n"/>
      <c r="AO58" s="1" t="n"/>
      <c r="AP58" s="1" t="n"/>
      <c r="AQ58" s="1" t="n"/>
      <c r="AR58" s="1" t="n"/>
      <c r="AS58" s="1" t="n"/>
      <c r="AT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  <c r="AA59" s="1" t="n"/>
      <c r="AB59" s="1" t="n"/>
      <c r="AC59" s="1" t="n"/>
      <c r="AD59" s="1" t="n"/>
      <c r="AE59" s="1" t="n"/>
      <c r="AF59" s="1" t="n"/>
      <c r="AG59" s="1" t="n"/>
      <c r="AH59" s="1" t="n"/>
      <c r="AI59" s="1" t="n"/>
      <c r="AJ59" s="1" t="n"/>
      <c r="AK59" s="1" t="n"/>
      <c r="AL59" s="1" t="n"/>
      <c r="AM59" s="1" t="n"/>
      <c r="AN59" s="1" t="n"/>
      <c r="AO59" s="1" t="n"/>
      <c r="AP59" s="1" t="n"/>
      <c r="AQ59" s="1" t="n"/>
      <c r="AR59" s="1" t="n"/>
      <c r="AS59" s="1" t="n"/>
      <c r="AT59" s="1" t="n"/>
    </row>
    <row r="60">
      <c r="A60" s="1" t="n"/>
      <c r="B60" s="1" t="n"/>
      <c r="C60" s="1" t="n"/>
      <c r="D60" s="34">
        <f>IF(D19="",0,D19)</f>
        <v/>
      </c>
      <c r="E60" s="34">
        <f>IF(E19="",D60,E19)</f>
        <v/>
      </c>
      <c r="F60" s="34">
        <f>IF(F19="",E60,F19)</f>
        <v/>
      </c>
      <c r="G60" s="34">
        <f>IF(G19="",F60,G19)</f>
        <v/>
      </c>
      <c r="H60" s="34">
        <f>IF(H19="",G60,H19)</f>
        <v/>
      </c>
      <c r="I60" s="34">
        <f>IF(I19="",H60,I19)</f>
        <v/>
      </c>
      <c r="J60" s="34">
        <f>IF(J19="",I60,J19)</f>
        <v/>
      </c>
      <c r="K60" s="34">
        <f>IF(K19="",J60,K19)</f>
        <v/>
      </c>
      <c r="L60" s="34">
        <f>IF(L19="",K60,L19)</f>
        <v/>
      </c>
      <c r="M60" s="34">
        <f>IF(M19="",L60,M19)</f>
        <v/>
      </c>
      <c r="N60" s="34">
        <f>IF(N19="",M60,N19)</f>
        <v/>
      </c>
      <c r="O60" s="34">
        <f>IF(O19="",N60,O19)</f>
        <v/>
      </c>
      <c r="P60" s="34">
        <f>IF(P19="",O60,P19)</f>
        <v/>
      </c>
      <c r="Q60" s="34">
        <f>IF(Q19="",P60,Q19)</f>
        <v/>
      </c>
      <c r="R60" s="34">
        <f>IF(R19="",Q60,R19)</f>
        <v/>
      </c>
      <c r="S60" s="34">
        <f>IF(S19="",R60,S19)</f>
        <v/>
      </c>
      <c r="T60" s="34">
        <f>IF(T19="",S60,T19)</f>
        <v/>
      </c>
      <c r="U60" s="34">
        <f>IF(U19="",T60,U19)</f>
        <v/>
      </c>
      <c r="V60" s="34">
        <f>IF(V19="",U60,V19)</f>
        <v/>
      </c>
      <c r="W60" s="34">
        <f>IF(W19="",V60,W19)</f>
        <v/>
      </c>
      <c r="X60" s="34">
        <f>IF(X19="",W60,X19)</f>
        <v/>
      </c>
      <c r="Y60" s="34">
        <f>IF(Y19="",X60,Y19)</f>
        <v/>
      </c>
      <c r="Z60" s="34">
        <f>IF(Z19="",Y60,Z19)</f>
        <v/>
      </c>
      <c r="AA60" s="34">
        <f>IF(AA19="",Z60,AA19)</f>
        <v/>
      </c>
      <c r="AB60" s="34">
        <f>IF(AB19="",AA60,AB19)</f>
        <v/>
      </c>
      <c r="AC60" s="34">
        <f>IF(AC19="",AB60,AC19)</f>
        <v/>
      </c>
      <c r="AD60" s="34">
        <f>IF(AD19="",AC60,AD19)</f>
        <v/>
      </c>
      <c r="AE60" s="34">
        <f>IF(AE19="",AD60,AE19)</f>
        <v/>
      </c>
      <c r="AF60" s="34">
        <f>IF(AF19="",AE60,AF19)</f>
        <v/>
      </c>
      <c r="AG60" s="34">
        <f>IF(AG19="",AF60,AG19)</f>
        <v/>
      </c>
      <c r="AH60" s="34">
        <f>IF(AH19="",AG60,AH19)</f>
        <v/>
      </c>
      <c r="AI60" s="1" t="n"/>
      <c r="AJ60" s="1" t="n"/>
      <c r="AK60" s="1" t="n"/>
      <c r="AL60" s="1" t="n"/>
      <c r="AM60" s="1" t="n"/>
      <c r="AN60" s="1" t="n"/>
      <c r="AO60" s="1" t="n"/>
      <c r="AP60" s="1" t="n"/>
      <c r="AQ60" s="1" t="n"/>
      <c r="AR60" s="1" t="n"/>
      <c r="AS60" s="1" t="n"/>
      <c r="AT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  <c r="AA61" s="1" t="n"/>
      <c r="AB61" s="1" t="n"/>
      <c r="AC61" s="1" t="n"/>
      <c r="AD61" s="1" t="n"/>
      <c r="AE61" s="1" t="n"/>
      <c r="AF61" s="1" t="n"/>
      <c r="AG61" s="1" t="n"/>
      <c r="AH61" s="1" t="n"/>
      <c r="AI61" s="1" t="n"/>
      <c r="AJ61" s="1" t="n"/>
      <c r="AK61" s="1" t="n"/>
      <c r="AL61" s="1" t="n"/>
      <c r="AM61" s="1" t="n"/>
      <c r="AN61" s="1" t="n"/>
      <c r="AO61" s="1" t="n"/>
      <c r="AP61" s="1" t="n"/>
      <c r="AQ61" s="1" t="n"/>
      <c r="AR61" s="1" t="n"/>
      <c r="AS61" s="1" t="n"/>
      <c r="AT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  <c r="AA62" s="1" t="n"/>
      <c r="AB62" s="1" t="n"/>
      <c r="AC62" s="1" t="n"/>
      <c r="AD62" s="1" t="n"/>
      <c r="AE62" s="1" t="n"/>
      <c r="AF62" s="1" t="n"/>
      <c r="AG62" s="1" t="n"/>
      <c r="AH62" s="1" t="n"/>
      <c r="AI62" s="1" t="n"/>
      <c r="AJ62" s="1" t="n"/>
      <c r="AK62" s="1" t="n"/>
      <c r="AL62" s="1" t="n"/>
      <c r="AM62" s="1" t="n"/>
      <c r="AN62" s="1" t="n"/>
      <c r="AO62" s="1" t="n"/>
      <c r="AP62" s="1" t="n"/>
      <c r="AQ62" s="1" t="n"/>
      <c r="AR62" s="1" t="n"/>
      <c r="AS62" s="1" t="n"/>
      <c r="AT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  <c r="AA63" s="1" t="n"/>
      <c r="AB63" s="1" t="n"/>
      <c r="AC63" s="1" t="n"/>
      <c r="AD63" s="1" t="n"/>
      <c r="AE63" s="1" t="n"/>
      <c r="AF63" s="1" t="n"/>
      <c r="AG63" s="1" t="n"/>
      <c r="AH63" s="1" t="n"/>
      <c r="AI63" s="1" t="n"/>
      <c r="AJ63" s="1" t="n"/>
      <c r="AK63" s="1" t="n"/>
      <c r="AL63" s="1" t="n"/>
      <c r="AM63" s="1" t="n"/>
      <c r="AN63" s="1" t="n"/>
      <c r="AO63" s="1" t="n"/>
      <c r="AP63" s="1" t="n"/>
      <c r="AQ63" s="1" t="n"/>
      <c r="AR63" s="1" t="n"/>
      <c r="AS63" s="1" t="n"/>
      <c r="AT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  <c r="AA64" s="1" t="n"/>
      <c r="AB64" s="1" t="n"/>
      <c r="AC64" s="1" t="n"/>
      <c r="AD64" s="1" t="n"/>
      <c r="AE64" s="1" t="n"/>
      <c r="AF64" s="1" t="n"/>
      <c r="AG64" s="1" t="n"/>
      <c r="AH64" s="1" t="n"/>
      <c r="AI64" s="1" t="n"/>
      <c r="AJ64" s="1" t="n"/>
      <c r="AK64" s="1" t="n"/>
      <c r="AL64" s="1" t="n"/>
      <c r="AM64" s="1" t="n"/>
      <c r="AN64" s="1" t="n"/>
      <c r="AO64" s="1" t="n"/>
      <c r="AP64" s="1" t="n"/>
      <c r="AQ64" s="1" t="n"/>
      <c r="AR64" s="1" t="n"/>
      <c r="AS64" s="1" t="n"/>
      <c r="AT64" s="1" t="n"/>
    </row>
  </sheetData>
  <mergeCells count="23">
    <mergeCell ref="Y36:AE36"/>
    <mergeCell ref="AF6:AH6"/>
    <mergeCell ref="AK36:AM37"/>
    <mergeCell ref="K3:P4"/>
    <mergeCell ref="K2:P2"/>
    <mergeCell ref="Q3:AB4"/>
    <mergeCell ref="K6:Q6"/>
    <mergeCell ref="AC3:AH4"/>
    <mergeCell ref="F2:J2"/>
    <mergeCell ref="Q2:AB2"/>
    <mergeCell ref="AC2:AH2"/>
    <mergeCell ref="D36:J36"/>
    <mergeCell ref="K36:Q36"/>
    <mergeCell ref="AL21:AM21"/>
    <mergeCell ref="D6:J6"/>
    <mergeCell ref="AF36:AH36"/>
    <mergeCell ref="R6:X6"/>
    <mergeCell ref="R36:X36"/>
    <mergeCell ref="F3:J4"/>
    <mergeCell ref="AL20:AM20"/>
    <mergeCell ref="AK6:AM7"/>
    <mergeCell ref="AL19:AM19"/>
    <mergeCell ref="Y6:AE6"/>
  </mergeCells>
  <conditionalFormatting sqref="D6:AH8">
    <cfRule type="expression" priority="1" dxfId="0">
      <formula>COLUMN(D6)-3&gt;$AS$1</formula>
    </cfRule>
  </conditionalFormatting>
  <conditionalFormatting sqref="D9:AH18">
    <cfRule type="expression" priority="2" dxfId="1">
      <formula>OR(COLUMN(D9)-3&gt;$AS$1,$C9="")</formula>
    </cfRule>
  </conditionalFormatting>
  <conditionalFormatting sqref="D9:J18">
    <cfRule type="expression" priority="3" dxfId="2">
      <formula>AND(D9&lt;&gt;"",D9&lt;&gt;FALSE)</formula>
    </cfRule>
  </conditionalFormatting>
  <conditionalFormatting sqref="K9:Q18">
    <cfRule type="expression" priority="4" dxfId="3">
      <formula>AND(K9&lt;&gt;"",K9&lt;&gt;FALSE)</formula>
    </cfRule>
  </conditionalFormatting>
  <conditionalFormatting sqref="R9:X18">
    <cfRule type="expression" priority="5" dxfId="4">
      <formula>AND(R9&lt;&gt;"",R9&lt;&gt;FALSE)</formula>
    </cfRule>
  </conditionalFormatting>
  <conditionalFormatting sqref="Y9:AE18">
    <cfRule type="expression" priority="6" dxfId="5">
      <formula>AND(Y9&lt;&gt;"",Y9&lt;&gt;FALSE)</formula>
    </cfRule>
  </conditionalFormatting>
  <conditionalFormatting sqref="AF9:AH18">
    <cfRule type="expression" priority="7" dxfId="6">
      <formula>AND(AF9&lt;&gt;"",AF9&lt;&gt;FALSE)</formula>
    </cfRule>
  </conditionalFormatting>
  <conditionalFormatting sqref="D8:AH8">
    <cfRule type="expression" priority="8" dxfId="10">
      <formula>AND(COLUMN(D8)-3&lt;=$AS$1,$AR$1+COLUMN(D8)-4=TODAY())</formula>
    </cfRule>
  </conditionalFormatting>
  <conditionalFormatting sqref="D19:AH19">
    <cfRule type="expression" priority="9" dxfId="7">
      <formula>AND(ISNUMBER(D19),D19&gt;=0.7)</formula>
    </cfRule>
    <cfRule type="expression" priority="10" dxfId="8">
      <formula>AND(ISNUMBER(D19),D19&gt;=0.4,D19&lt;0.7)</formula>
    </cfRule>
    <cfRule type="expression" priority="11" dxfId="9">
      <formula>AND(ISNUMBER(D19),D19&lt;0.4)</formula>
    </cfRule>
  </conditionalFormatting>
  <conditionalFormatting sqref="D36:AH38">
    <cfRule type="expression" priority="12" dxfId="0">
      <formula>COLUMN(D36)-3&gt;$AS$1</formula>
    </cfRule>
  </conditionalFormatting>
  <conditionalFormatting sqref="D39:AH40">
    <cfRule type="expression" priority="13" dxfId="0">
      <formula>COLUMN(D39)-3&gt;$AS$1</formula>
    </cfRule>
  </conditionalFormatting>
  <conditionalFormatting sqref="D41:AH41">
    <cfRule type="expression" priority="14" dxfId="7">
      <formula>AND(ISNUMBER(D41),D41&gt;=0.7)</formula>
    </cfRule>
    <cfRule type="expression" priority="15" dxfId="8">
      <formula>AND(ISNUMBER(D41),D41&gt;=0.4,D41&lt;0.7)</formula>
    </cfRule>
    <cfRule type="expression" priority="16" dxfId="9">
      <formula>AND(ISNUMBER(D41),D41&lt;0.4)</formula>
    </cfRule>
  </conditionalFormatting>
  <conditionalFormatting sqref="AL9:AM18">
    <cfRule type="expression" priority="17" dxfId="7">
      <formula>AND(ISNUMBER($AM9),$AM9&gt;=0.7)</formula>
    </cfRule>
    <cfRule type="expression" priority="18" dxfId="8">
      <formula>AND(ISNUMBER($AM9),$AM9&gt;=0.4,$AM9&lt;0.7)</formula>
    </cfRule>
    <cfRule type="expression" priority="19" dxfId="9">
      <formula>AND(ISNUMBER($AM9),$AM9&lt;0.4)</formula>
    </cfRule>
  </conditionalFormatting>
  <conditionalFormatting sqref="AL51:AM55">
    <cfRule type="expression" priority="20" dxfId="7">
      <formula>AND(ISNUMBER($AM51),$AM51&gt;=0.7)</formula>
    </cfRule>
    <cfRule type="expression" priority="21" dxfId="8">
      <formula>AND(ISNUMBER($AM51),$AM51&gt;=0.4,$AM51&lt;0.7)</formula>
    </cfRule>
    <cfRule type="expression" priority="22" dxfId="9">
      <formula>AND(ISNUMBER($AM51),$AM51&lt;0.4)</formula>
    </cfRule>
  </conditionalFormatting>
  <dataValidations count="1">
    <dataValidation sqref="D39:AH40" showDropDown="0" showInputMessage="0" showErrorMessage="1" allowBlank="1" error="Une note de 1 à 10." type="whole" operator="between">
      <formula1>1</formula1>
      <formula2>10</formula2>
    </dataValidation>
  </dataValidations>
  <hyperlinks>
    <hyperlink ref="B3" location="'Novembre'!A1" display="◄"/>
    <hyperlink ref="D3" location="'Janvier'!A1" display="►"/>
  </hyperlink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2026-10-05T12:12:35Z</dcterms:created>
  <dcterms:modified xmlns:dcterms="http://purl.org/dc/terms/" xmlns:xsi="http://www.w3.org/2001/XMLSchema-instance" xsi:type="dcterms:W3CDTF">2026-10-05T12:12:38Z</dcterms:modified>
</cp:coreProperties>
</file>