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renzo\Desktop\calculadoras excel\"/>
    </mc:Choice>
  </mc:AlternateContent>
  <xr:revisionPtr revIDLastSave="0" documentId="13_ncr:1_{1931333F-3257-4BDC-BF5B-EE0C58635099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PORCENTAJE DE EDAD" sheetId="1" r:id="rId1"/>
    <sheet name="Tabla Art 167" sheetId="3" r:id="rId2"/>
    <sheet name="VIUDEZ Y ORFANDAD 1973" sheetId="2" r:id="rId3"/>
    <sheet name="SALARIO PROMEDIO" sheetId="4" r:id="rId4"/>
    <sheet name="INVALIDEZ" sheetId="7" r:id="rId5"/>
    <sheet name="SALARIO PROMEDIO 97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E14" i="8"/>
  <c r="G8" i="8"/>
  <c r="D7" i="8"/>
  <c r="E7" i="8" s="1"/>
  <c r="G7" i="8" s="1"/>
  <c r="D6" i="8"/>
  <c r="E6" i="8" s="1"/>
  <c r="G6" i="8" s="1"/>
  <c r="D5" i="8"/>
  <c r="E5" i="8" s="1"/>
  <c r="G5" i="8" s="1"/>
  <c r="D4" i="8"/>
  <c r="E4" i="8" s="1"/>
  <c r="G4" i="8" s="1"/>
  <c r="D3" i="8"/>
  <c r="E3" i="8" s="1"/>
  <c r="G3" i="8" s="1"/>
  <c r="C54" i="7"/>
  <c r="C36" i="7"/>
  <c r="C31" i="7"/>
  <c r="C26" i="7"/>
  <c r="C21" i="7"/>
  <c r="C6" i="7"/>
  <c r="C8" i="7" s="1"/>
  <c r="C26" i="2"/>
  <c r="C39" i="2"/>
  <c r="G12" i="8" l="1"/>
  <c r="G14" i="8" s="1"/>
  <c r="C48" i="7"/>
  <c r="C50" i="7" s="1"/>
  <c r="C34" i="7"/>
  <c r="C37" i="7" s="1"/>
  <c r="D37" i="7" s="1"/>
  <c r="C29" i="7"/>
  <c r="C32" i="7" s="1"/>
  <c r="C24" i="7"/>
  <c r="C27" i="7" s="1"/>
  <c r="D27" i="7" s="1"/>
  <c r="C19" i="7"/>
  <c r="C22" i="7" s="1"/>
  <c r="D22" i="7" s="1"/>
  <c r="C52" i="7"/>
  <c r="C55" i="7" s="1"/>
  <c r="C40" i="7"/>
  <c r="C15" i="7"/>
  <c r="D7" i="4"/>
  <c r="D6" i="4"/>
  <c r="D5" i="4"/>
  <c r="D32" i="7" l="1"/>
  <c r="C69" i="7"/>
  <c r="C17" i="7"/>
  <c r="D17" i="7" s="1"/>
  <c r="C58" i="7"/>
  <c r="D55" i="7"/>
  <c r="C76" i="7"/>
  <c r="C72" i="7"/>
  <c r="D50" i="7"/>
  <c r="C57" i="7"/>
  <c r="D4" i="4"/>
  <c r="E4" i="4" s="1"/>
  <c r="C59" i="7" l="1"/>
  <c r="D59" i="7" s="1"/>
  <c r="C39" i="7"/>
  <c r="C41" i="7" s="1"/>
  <c r="D41" i="7" s="1"/>
  <c r="D3" i="4"/>
  <c r="E3" i="4" s="1"/>
  <c r="C68" i="7" l="1"/>
  <c r="C70" i="7" s="1"/>
  <c r="C77" i="7" s="1"/>
  <c r="C78" i="7" s="1"/>
  <c r="C81" i="7" s="1"/>
  <c r="C44" i="2"/>
  <c r="C73" i="7" l="1"/>
  <c r="C74" i="7" s="1"/>
  <c r="C80" i="7" s="1"/>
  <c r="C82" i="7" s="1"/>
  <c r="E7" i="4"/>
  <c r="G7" i="4" s="1"/>
  <c r="E6" i="4"/>
  <c r="G6" i="4" s="1"/>
  <c r="E5" i="4"/>
  <c r="G5" i="4" s="1"/>
  <c r="G4" i="4"/>
  <c r="G3" i="4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C21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C20" i="3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C19" i="3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C15" i="3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C14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C13" i="3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C12" i="3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C11" i="3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C10" i="3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C8" i="3"/>
  <c r="D8" i="3" s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C59" i="2"/>
  <c r="G8" i="4" l="1"/>
  <c r="G12" i="4" s="1"/>
  <c r="G14" i="4" s="1"/>
  <c r="C21" i="2" l="1"/>
  <c r="C15" i="2"/>
  <c r="C12" i="2"/>
  <c r="C16" i="2" l="1"/>
  <c r="C17" i="2" s="1"/>
  <c r="C19" i="2" s="1"/>
  <c r="C22" i="2"/>
  <c r="C23" i="2" s="1"/>
  <c r="C25" i="2" s="1"/>
  <c r="C27" i="2" s="1"/>
  <c r="D19" i="2" l="1"/>
  <c r="C29" i="2"/>
  <c r="D27" i="2"/>
  <c r="C30" i="2"/>
  <c r="E12" i="4"/>
  <c r="E14" i="4" s="1"/>
  <c r="C31" i="2" l="1"/>
  <c r="C52" i="2" l="1"/>
  <c r="D31" i="2"/>
  <c r="C37" i="2"/>
  <c r="C40" i="2" s="1"/>
  <c r="D40" i="2" s="1"/>
  <c r="C33" i="2"/>
  <c r="C35" i="2" l="1"/>
  <c r="D35" i="2" s="1"/>
  <c r="C47" i="2"/>
  <c r="C49" i="2" s="1"/>
  <c r="C42" i="2"/>
  <c r="C45" i="2" s="1"/>
  <c r="D45" i="2" s="1"/>
  <c r="D49" i="2" l="1"/>
  <c r="C51" i="2"/>
  <c r="C53" i="2" s="1"/>
  <c r="D53" i="2" l="1"/>
  <c r="C55" i="2"/>
  <c r="C57" i="2" s="1"/>
  <c r="C60" i="2" l="1"/>
  <c r="C61" i="2" s="1"/>
  <c r="D61" i="2" s="1"/>
  <c r="D57" i="2"/>
  <c r="C68" i="2" l="1"/>
  <c r="C70" i="2" s="1"/>
  <c r="C77" i="2" s="1"/>
  <c r="C72" i="2"/>
  <c r="C75" i="2" s="1"/>
  <c r="D75" i="2" l="1"/>
  <c r="C78" i="2"/>
  <c r="C79" i="2" s="1"/>
</calcChain>
</file>

<file path=xl/sharedStrings.xml><?xml version="1.0" encoding="utf-8"?>
<sst xmlns="http://schemas.openxmlformats.org/spreadsheetml/2006/main" count="196" uniqueCount="139">
  <si>
    <t>EDAD</t>
  </si>
  <si>
    <t>PORCENTAJE</t>
  </si>
  <si>
    <t>SEMANAS COTIZADAS</t>
  </si>
  <si>
    <t>Salario Diario Promedio (Ultimas 250 semanas)</t>
  </si>
  <si>
    <t>Esposa</t>
  </si>
  <si>
    <t>Hijos Menores o Estudiando (capturar numero)</t>
  </si>
  <si>
    <t>Padres (solo a falta de viuda y huerfanos)</t>
  </si>
  <si>
    <t>Meses</t>
  </si>
  <si>
    <t>Anual</t>
  </si>
  <si>
    <t>Concepto</t>
  </si>
  <si>
    <t>Cuantia Basica</t>
  </si>
  <si>
    <t>Salario Diario Promedio</t>
  </si>
  <si>
    <t>(X) Cuantia Basica</t>
  </si>
  <si>
    <t>(=) Cuantia Diaria</t>
  </si>
  <si>
    <t>(X) 365</t>
  </si>
  <si>
    <t>(=) Cuantia Basica Anual</t>
  </si>
  <si>
    <t>Incremento anual de la cuantia basica</t>
  </si>
  <si>
    <t xml:space="preserve">Salario Diario Promedio </t>
  </si>
  <si>
    <t xml:space="preserve">(X) Incremento Cuantia Basica </t>
  </si>
  <si>
    <t xml:space="preserve">(=) Incremento Cuantia Basica </t>
  </si>
  <si>
    <t>(=) Incremento Anual previo</t>
  </si>
  <si>
    <t>(X) Total de años reconocidos Posteriores a 500 semanas</t>
  </si>
  <si>
    <t>(=) Incremento Anual cuantia Basica</t>
  </si>
  <si>
    <t>Cuantia Anual de la Pension</t>
  </si>
  <si>
    <t>Cuantia Basica Anual</t>
  </si>
  <si>
    <t>(+) Incremeno Anual de la cuantia Basica</t>
  </si>
  <si>
    <t>(=) Cuantia Anual de Pension</t>
  </si>
  <si>
    <t>Ayuda asignacion Esposa</t>
  </si>
  <si>
    <t xml:space="preserve">(X) 15%  si existe la viuda </t>
  </si>
  <si>
    <t>(=) Ayuda Anual de Asignacon Esposa</t>
  </si>
  <si>
    <t>Ayuda Hijos Menores o Estudiando</t>
  </si>
  <si>
    <t xml:space="preserve">(X) 10% </t>
  </si>
  <si>
    <t>(X) No de hijos o estudiando</t>
  </si>
  <si>
    <t>(=) Ayuda Anual Hijos Menores o Estudiando</t>
  </si>
  <si>
    <t>Ayuda padres</t>
  </si>
  <si>
    <t>(X) 20 %</t>
  </si>
  <si>
    <t>(X) No de padres</t>
  </si>
  <si>
    <t>(=) Ayuda Anual Padres</t>
  </si>
  <si>
    <t>Ayuda x Soledad</t>
  </si>
  <si>
    <t xml:space="preserve">(X) 15% </t>
  </si>
  <si>
    <t>(=) Ayuda Anual x Soledad</t>
  </si>
  <si>
    <t xml:space="preserve">Cuantia Anual de la Pension + Ayudas </t>
  </si>
  <si>
    <t>Total ayudas</t>
  </si>
  <si>
    <t>(+) Cuantia Anual de Pension</t>
  </si>
  <si>
    <t>(=) Cuantia Anual de Pension + Ayudas</t>
  </si>
  <si>
    <t>Pension Anual x Vejez</t>
  </si>
  <si>
    <t xml:space="preserve">(*) Incremento 11% Articulo Decimo </t>
  </si>
  <si>
    <t>(=) Pension Anual x Vejez</t>
  </si>
  <si>
    <t>Pension anual x Cesantia en Edad Avanzada</t>
  </si>
  <si>
    <t>Porcentaje de pension x Edad Trabajador</t>
  </si>
  <si>
    <t>(X) Pension Anual x Vejez</t>
  </si>
  <si>
    <t>(=) Pension Anual x Censantia en Edad Avanzada</t>
  </si>
  <si>
    <t>Grupo de salarios en veces el salario minimo general pa CDMX HASTA 1</t>
  </si>
  <si>
    <t>Porcentaje de Cuantia Basica %</t>
  </si>
  <si>
    <t>Los salarios Incremento anual %</t>
  </si>
  <si>
    <t>superior al limite</t>
  </si>
  <si>
    <t>FECHA INICIO</t>
  </si>
  <si>
    <t>FECHA FINAL</t>
  </si>
  <si>
    <t>DIAS TRANSCURRIDOS</t>
  </si>
  <si>
    <t>SEMANAS TRANSCURRIDAS</t>
  </si>
  <si>
    <t>SALARIO BASE DE COTIZACION</t>
  </si>
  <si>
    <t>SEMANAS POR SALARIO DIARIO</t>
  </si>
  <si>
    <t>SUMA SEMANAS</t>
  </si>
  <si>
    <t>SUMA SALARIOS</t>
  </si>
  <si>
    <t>NUMERO DE SEMANAS</t>
  </si>
  <si>
    <t>SALARIO DIARIO PROMEDIO</t>
  </si>
  <si>
    <t>SEMANAS DE MAS</t>
  </si>
  <si>
    <t>EMPLEO</t>
  </si>
  <si>
    <t>SI</t>
  </si>
  <si>
    <t>NO</t>
  </si>
  <si>
    <t>COLOCAR SEMANAS COTIZADAS EN IMSS</t>
  </si>
  <si>
    <t>COLOCAR SALARIO PROMEDIO DIARIO OBTENIDO EN PESTAÑA SALARIO PROMEDIO</t>
  </si>
  <si>
    <t>COLOCAR NUMERO DE HIJOS MENORES DE 16 AÑOS O MAYORES QUE ESTUDIEN</t>
  </si>
  <si>
    <t>COLOCAR NUMERO DE PADRES DEPENDIENTES</t>
  </si>
  <si>
    <t>COLOCAR EDAD DEL TRABAJADOR AL MOMENTO DE COMENZAR CON EL TRAMITE</t>
  </si>
  <si>
    <t>Soledad (llenar con 1 si no existe esposa, padres, hijos)</t>
  </si>
  <si>
    <t>Salario Diario Promedio en veces UMA</t>
  </si>
  <si>
    <t>Unidad de Medidad (UMA)</t>
  </si>
  <si>
    <t xml:space="preserve">Edad de al fallecer </t>
  </si>
  <si>
    <t>PROMEDIO SALARIO DE LAS ULTIMAS 500 SEMANAS</t>
  </si>
  <si>
    <t>PORCENTAJE DE INVALIDEZ</t>
  </si>
  <si>
    <t>CUANTIA POR PENSION DIARIA</t>
  </si>
  <si>
    <t>CUANTIA QUE PAGARA EL INSTITUTO DE MANERA DIARIA POR CONCEPTO DE PENSION POR INVALIDEZ</t>
  </si>
  <si>
    <t>DIAS DEL MES</t>
  </si>
  <si>
    <t>SE REALIZA EL CALCULO CON BASE 30 DIAS PROMEDIO</t>
  </si>
  <si>
    <t>PAGO DE CUANTIA MENSUAL</t>
  </si>
  <si>
    <t>CUANTIA MENSUAL ANTES DE ASIGNACIONES</t>
  </si>
  <si>
    <t>CUENTA CON ESPOSA(O) O CONCUBINA (O)</t>
  </si>
  <si>
    <t>COLOCAR 1 SI CUENTA CON ESPOSA SI NO CUENTA CON ESPOSA SE COLOCA 0 O SE DEJA EN BLANCO</t>
  </si>
  <si>
    <t>CUENTA CON HIJOS MENORES A 16 AÑOS O 25 AÑOS ESTUDIANDO</t>
  </si>
  <si>
    <t>COLOCAR LA CANTIDAD DE HIJOS MENORES DE 16 O 25 AÑOS QUE ESTEN ESTUDIANDO, SI NO CUENTA CON HIJOS SE COLOCA 0 O SE DEJA EN BLANCO</t>
  </si>
  <si>
    <t>CUENTA CON HIJOS CON DISCAPACIDAD</t>
  </si>
  <si>
    <t>SOLO APLICA SI CUENTA CON HIJOS QUE TENGAN ALGUNA DISCAPACIDAD QUE LES PERMITA MANTENECERSE POR SI MISMOS, COLOCAR LA CANTIDAD DE HIJOS CON DISCAPACIDAD</t>
  </si>
  <si>
    <t>CUENTA CON PADRES DEPENDIENTES</t>
  </si>
  <si>
    <t>SI NO CUENTA CON ESPOSA E HIJOS SE LLENA CON 1 O 2 SEGÚN SEA EL CASO DE PADRES VIVOS DEPENDIENTES DEL PENSIONADO</t>
  </si>
  <si>
    <t>CUENTA CON DERECHO A AYUDA ASISTENCIAL</t>
  </si>
  <si>
    <t>ESTE CAMPO SOLO SE LLENARA CON 1 SI EL PENSIONADO NO CUENTA CON ESPOSA, HIJOS Y SI SOLO CUENTA CON 1 PADRE SI CUENTA CON 2 SE DEJA EN BLANCO O SE COLOCA 0</t>
  </si>
  <si>
    <t>Cuantia Mensual de la Pension</t>
  </si>
  <si>
    <t>Ayuda Hijos con discapacidad</t>
  </si>
  <si>
    <t>Cuantia Menual de la Pension</t>
  </si>
  <si>
    <t>Asignacion familiar Padres</t>
  </si>
  <si>
    <t>(X) 10 %</t>
  </si>
  <si>
    <t>Ayuda asistencial</t>
  </si>
  <si>
    <t>(X) Derecho a ayuda asistencial (solo cuando tiene 1 solo padre y no cuenta con hijos o esposa)</t>
  </si>
  <si>
    <t>(=) Ayuda Asistencial</t>
  </si>
  <si>
    <t>Pension Mensual con Asignaciones</t>
  </si>
  <si>
    <t>Total asignaciones</t>
  </si>
  <si>
    <t>(+) Cuantia Mensual de Pension</t>
  </si>
  <si>
    <t>(=) Cuantia Mensual de Pension + Ayudas</t>
  </si>
  <si>
    <t>Cuantia Mensual de la Pension Viudez</t>
  </si>
  <si>
    <t>Porcentaje pension por viudez</t>
  </si>
  <si>
    <t>Cuantia Mensual de la Pension Horfandad</t>
  </si>
  <si>
    <t xml:space="preserve">(X) 20% </t>
  </si>
  <si>
    <t>(X) No de hijos huerfanos</t>
  </si>
  <si>
    <t>Total de Pension Viudez y Orfandad</t>
  </si>
  <si>
    <t>Pension mensual Viudez</t>
  </si>
  <si>
    <t>Pension mensual Orfandad</t>
  </si>
  <si>
    <t>(=) Total de Pension Viudez y Orfandad</t>
  </si>
  <si>
    <t xml:space="preserve">EL TOTAL DE LA PENSION DE VIUDEZ Y ORFANDAD NO DEBE EXCEDER EL MONTO DE LA PENSION QUE CORRESPONDERIA AL PESIONADO BAJO EL CONCEPTO DE PENSION POR INVALIDEZ DE SER ASI SE DEBE REALIZAR UNA PROPORCION </t>
  </si>
  <si>
    <t>CALCULO DE PROPORCION</t>
  </si>
  <si>
    <t>PROPORCION</t>
  </si>
  <si>
    <t>Monto de pension Viudez y Orfandad</t>
  </si>
  <si>
    <t>Monto de cuantia por Invalidez</t>
  </si>
  <si>
    <t>PROPORCION PENSION VIUDEZ</t>
  </si>
  <si>
    <t>Monto de Pension Viudez</t>
  </si>
  <si>
    <t>Porcentaje de proporcion</t>
  </si>
  <si>
    <t>(=) Proporcion de pension por Viudez</t>
  </si>
  <si>
    <t>PROPORCION PENSION ORFANDAD</t>
  </si>
  <si>
    <t>Monto de Pension Orfandad</t>
  </si>
  <si>
    <t>(=) Proporcion de pension por Orfandad</t>
  </si>
  <si>
    <t>TOTAL DE PENSION YA CON PROPORCION</t>
  </si>
  <si>
    <t>(=) Total de pension a otorgar por Viudez y Orfandad</t>
  </si>
  <si>
    <t>COLOCAR EL SALARIO PROMEDIO CON BASE DE LOS ULTIMAS 500 SEMANAS DE NO CONTAR CON LAS 500 SE REALIZA EL CALCULO CON BASE EN LAS QUE REPORTE</t>
  </si>
  <si>
    <t>SIMULADOR PENSION VIUDEZ Y ORFANDAD                                        LEY 1997</t>
  </si>
  <si>
    <t>instrucciónes:</t>
  </si>
  <si>
    <t>Instrucciones:</t>
  </si>
  <si>
    <t>CALCULADORA PENSION POR VIUDEZ LEY 73 IMSS</t>
  </si>
  <si>
    <t>PENSION VIUDEZ           AÑO 2025                             LEY 73 IMSS</t>
  </si>
  <si>
    <t>SIMULADOR PENSION INVALIDEZ                                                           LEY 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</si>
</sst>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%"/>
    <numFmt numFmtId="165" formatCode="&quot;$&quot;#,##0.0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9" fontId="0" fillId="0" borderId="0" xfId="0" applyNumberFormat="1"/>
    <xf numFmtId="0" fontId="0" fillId="2" borderId="0" xfId="0" applyFill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8" xfId="0" applyFont="1" applyFill="1" applyBorder="1"/>
    <xf numFmtId="44" fontId="0" fillId="2" borderId="0" xfId="0" applyNumberFormat="1" applyFill="1"/>
    <xf numFmtId="0" fontId="0" fillId="2" borderId="2" xfId="0" applyFill="1" applyBorder="1"/>
    <xf numFmtId="44" fontId="0" fillId="2" borderId="3" xfId="1" applyFont="1" applyFill="1" applyBorder="1"/>
    <xf numFmtId="0" fontId="0" fillId="2" borderId="6" xfId="0" applyFill="1" applyBorder="1"/>
    <xf numFmtId="44" fontId="0" fillId="2" borderId="7" xfId="0" applyNumberForma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0" fontId="0" fillId="2" borderId="0" xfId="0" applyNumberFormat="1" applyFill="1"/>
    <xf numFmtId="9" fontId="0" fillId="2" borderId="0" xfId="0" applyNumberFormat="1" applyFill="1"/>
    <xf numFmtId="0" fontId="0" fillId="2" borderId="0" xfId="0" applyFill="1" applyAlignment="1">
      <alignment horizontal="center" wrapText="1"/>
    </xf>
    <xf numFmtId="16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5" xfId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44" fontId="2" fillId="2" borderId="10" xfId="1" applyFont="1" applyFill="1" applyBorder="1" applyProtection="1">
      <protection locked="0"/>
    </xf>
    <xf numFmtId="44" fontId="2" fillId="2" borderId="9" xfId="1" applyFon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4" fontId="0" fillId="2" borderId="10" xfId="1" applyFont="1" applyFill="1" applyBorder="1" applyProtection="1">
      <protection locked="0"/>
    </xf>
    <xf numFmtId="44" fontId="0" fillId="2" borderId="9" xfId="1" applyFon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0" xfId="0" quotePrefix="1" applyFill="1"/>
    <xf numFmtId="0" fontId="0" fillId="2" borderId="0" xfId="0" applyFill="1" applyAlignment="1">
      <alignment horizontal="left"/>
    </xf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0" fontId="0" fillId="2" borderId="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9" fontId="0" fillId="2" borderId="5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44" fontId="2" fillId="2" borderId="14" xfId="1" applyFont="1" applyFill="1" applyBorder="1" applyProtection="1">
      <protection locked="0"/>
    </xf>
    <xf numFmtId="44" fontId="2" fillId="2" borderId="7" xfId="1" applyFont="1" applyFill="1" applyBorder="1" applyProtection="1">
      <protection locked="0"/>
    </xf>
    <xf numFmtId="44" fontId="0" fillId="2" borderId="1" xfId="0" applyNumberFormat="1" applyFill="1" applyBorder="1" applyAlignment="1" applyProtection="1">
      <alignment horizontal="center"/>
      <protection locked="0"/>
    </xf>
    <xf numFmtId="10" fontId="2" fillId="2" borderId="14" xfId="2" applyNumberFormat="1" applyFont="1" applyFill="1" applyBorder="1" applyProtection="1">
      <protection locked="0"/>
    </xf>
    <xf numFmtId="166" fontId="0" fillId="2" borderId="0" xfId="2" applyNumberFormat="1" applyFont="1" applyFill="1"/>
    <xf numFmtId="9" fontId="4" fillId="3" borderId="5" xfId="0" applyNumberFormat="1" applyFont="1" applyFill="1" applyBorder="1" applyAlignment="1">
      <alignment horizontal="center"/>
    </xf>
    <xf numFmtId="44" fontId="4" fillId="3" borderId="5" xfId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/>
    <xf numFmtId="44" fontId="4" fillId="3" borderId="5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Protection="1">
      <protection locked="0"/>
    </xf>
    <xf numFmtId="0" fontId="6" fillId="3" borderId="15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44" fontId="6" fillId="3" borderId="1" xfId="0" applyNumberFormat="1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44" fontId="6" fillId="3" borderId="10" xfId="1" applyFont="1" applyFill="1" applyBorder="1" applyProtection="1">
      <protection locked="0"/>
    </xf>
    <xf numFmtId="44" fontId="6" fillId="3" borderId="9" xfId="1" applyFont="1" applyFill="1" applyBorder="1" applyProtection="1">
      <protection locked="0"/>
    </xf>
    <xf numFmtId="0" fontId="6" fillId="3" borderId="19" xfId="0" applyFont="1" applyFill="1" applyBorder="1" applyProtection="1">
      <protection locked="0"/>
    </xf>
    <xf numFmtId="44" fontId="6" fillId="3" borderId="5" xfId="1" applyFont="1" applyFill="1" applyBorder="1" applyProtection="1">
      <protection locked="0"/>
    </xf>
    <xf numFmtId="9" fontId="6" fillId="3" borderId="5" xfId="0" applyNumberFormat="1" applyFont="1" applyFill="1" applyBorder="1" applyProtection="1">
      <protection locked="0"/>
    </xf>
    <xf numFmtId="0" fontId="6" fillId="3" borderId="20" xfId="0" applyFont="1" applyFill="1" applyBorder="1" applyProtection="1">
      <protection locked="0"/>
    </xf>
    <xf numFmtId="44" fontId="6" fillId="3" borderId="7" xfId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44" fontId="6" fillId="3" borderId="14" xfId="0" applyNumberFormat="1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44" fontId="6" fillId="3" borderId="14" xfId="1" applyFont="1" applyFill="1" applyBorder="1" applyProtection="1">
      <protection locked="0"/>
    </xf>
    <xf numFmtId="44" fontId="4" fillId="3" borderId="14" xfId="1" applyFont="1" applyFill="1" applyBorder="1" applyProtection="1">
      <protection locked="0"/>
    </xf>
    <xf numFmtId="44" fontId="4" fillId="3" borderId="7" xfId="1" applyFont="1" applyFill="1" applyBorder="1" applyProtection="1">
      <protection locked="0"/>
    </xf>
    <xf numFmtId="44" fontId="6" fillId="3" borderId="1" xfId="0" applyNumberFormat="1" applyFont="1" applyFill="1" applyBorder="1" applyAlignment="1" applyProtection="1">
      <alignment horizontal="center"/>
      <protection locked="0"/>
    </xf>
    <xf numFmtId="9" fontId="6" fillId="3" borderId="1" xfId="0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Protection="1">
      <protection locked="0"/>
    </xf>
    <xf numFmtId="44" fontId="6" fillId="3" borderId="1" xfId="1" applyFont="1" applyFill="1" applyBorder="1" applyProtection="1">
      <protection locked="0"/>
    </xf>
    <xf numFmtId="44" fontId="4" fillId="3" borderId="10" xfId="0" applyNumberFormat="1" applyFont="1" applyFill="1" applyBorder="1" applyProtection="1">
      <protection locked="0"/>
    </xf>
    <xf numFmtId="44" fontId="4" fillId="3" borderId="9" xfId="1" applyFont="1" applyFill="1" applyBorder="1" applyProtection="1">
      <protection locked="0"/>
    </xf>
    <xf numFmtId="2" fontId="4" fillId="3" borderId="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4" xfId="0" applyFont="1" applyFill="1" applyBorder="1" applyProtection="1">
      <protection locked="0"/>
    </xf>
    <xf numFmtId="10" fontId="6" fillId="3" borderId="1" xfId="2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432F"/>
      <color rgb="FFFF9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</xdr:row>
      <xdr:rowOff>57150</xdr:rowOff>
    </xdr:from>
    <xdr:to>
      <xdr:col>7</xdr:col>
      <xdr:colOff>609600</xdr:colOff>
      <xdr:row>3</xdr:row>
      <xdr:rowOff>76200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5362575" y="6381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4</xdr:row>
      <xdr:rowOff>85725</xdr:rowOff>
    </xdr:from>
    <xdr:to>
      <xdr:col>7</xdr:col>
      <xdr:colOff>600075</xdr:colOff>
      <xdr:row>4</xdr:row>
      <xdr:rowOff>104775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5353050" y="8572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</xdr:row>
      <xdr:rowOff>95250</xdr:rowOff>
    </xdr:from>
    <xdr:to>
      <xdr:col>7</xdr:col>
      <xdr:colOff>609600</xdr:colOff>
      <xdr:row>5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5362575" y="10572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6</xdr:row>
      <xdr:rowOff>133350</xdr:rowOff>
    </xdr:from>
    <xdr:to>
      <xdr:col>7</xdr:col>
      <xdr:colOff>628650</xdr:colOff>
      <xdr:row>6</xdr:row>
      <xdr:rowOff>152400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5381625" y="12858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7</xdr:row>
      <xdr:rowOff>133350</xdr:rowOff>
    </xdr:from>
    <xdr:to>
      <xdr:col>7</xdr:col>
      <xdr:colOff>638175</xdr:colOff>
      <xdr:row>7</xdr:row>
      <xdr:rowOff>152400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5391150" y="14763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8</xdr:row>
      <xdr:rowOff>123825</xdr:rowOff>
    </xdr:from>
    <xdr:to>
      <xdr:col>7</xdr:col>
      <xdr:colOff>628650</xdr:colOff>
      <xdr:row>8</xdr:row>
      <xdr:rowOff>142875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5381625" y="16573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9</xdr:row>
      <xdr:rowOff>133350</xdr:rowOff>
    </xdr:from>
    <xdr:to>
      <xdr:col>7</xdr:col>
      <xdr:colOff>647700</xdr:colOff>
      <xdr:row>9</xdr:row>
      <xdr:rowOff>152400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5400675" y="18573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485775</xdr:colOff>
      <xdr:row>14</xdr:row>
      <xdr:rowOff>49338</xdr:rowOff>
    </xdr:from>
    <xdr:to>
      <xdr:col>9</xdr:col>
      <xdr:colOff>676275</xdr:colOff>
      <xdr:row>20</xdr:row>
      <xdr:rowOff>117998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1092F8-9B56-4834-8466-6410D6E93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2859213"/>
          <a:ext cx="3238500" cy="122118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1038226</xdr:colOff>
      <xdr:row>80</xdr:row>
      <xdr:rowOff>149590</xdr:rowOff>
    </xdr:from>
    <xdr:to>
      <xdr:col>2</xdr:col>
      <xdr:colOff>733426</xdr:colOff>
      <xdr:row>86</xdr:row>
      <xdr:rowOff>184674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4EF269-9C55-41A7-9464-FAFFD9F2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15665815"/>
          <a:ext cx="3124200" cy="1178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8</xdr:row>
      <xdr:rowOff>111034</xdr:rowOff>
    </xdr:from>
    <xdr:to>
      <xdr:col>9</xdr:col>
      <xdr:colOff>609600</xdr:colOff>
      <xdr:row>12</xdr:row>
      <xdr:rowOff>203724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D57C27-0BB8-41A5-ACFF-0E2A5E76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1901734"/>
          <a:ext cx="2771775" cy="1045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8</xdr:row>
      <xdr:rowOff>123825</xdr:rowOff>
    </xdr:from>
    <xdr:to>
      <xdr:col>7</xdr:col>
      <xdr:colOff>647700</xdr:colOff>
      <xdr:row>8</xdr:row>
      <xdr:rowOff>142875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889796F4-6671-404F-B422-ADA3513177E2}"/>
            </a:ext>
          </a:extLst>
        </xdr:cNvPr>
        <xdr:cNvCxnSpPr/>
      </xdr:nvCxnSpPr>
      <xdr:spPr>
        <a:xfrm flipV="1">
          <a:off x="5143500" y="176212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</xdr:row>
      <xdr:rowOff>95250</xdr:rowOff>
    </xdr:from>
    <xdr:to>
      <xdr:col>7</xdr:col>
      <xdr:colOff>609600</xdr:colOff>
      <xdr:row>5</xdr:row>
      <xdr:rowOff>114300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6BBF489-840A-4F9F-9A0D-0091F5DEB500}"/>
            </a:ext>
          </a:extLst>
        </xdr:cNvPr>
        <xdr:cNvCxnSpPr/>
      </xdr:nvCxnSpPr>
      <xdr:spPr>
        <a:xfrm flipV="1">
          <a:off x="5105400" y="11620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7</xdr:row>
      <xdr:rowOff>95250</xdr:rowOff>
    </xdr:from>
    <xdr:to>
      <xdr:col>7</xdr:col>
      <xdr:colOff>628650</xdr:colOff>
      <xdr:row>7</xdr:row>
      <xdr:rowOff>114300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7CD80A3C-82B8-4754-9B58-278A952F57FD}"/>
            </a:ext>
          </a:extLst>
        </xdr:cNvPr>
        <xdr:cNvCxnSpPr/>
      </xdr:nvCxnSpPr>
      <xdr:spPr>
        <a:xfrm flipV="1">
          <a:off x="5124450" y="15430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9</xdr:row>
      <xdr:rowOff>247650</xdr:rowOff>
    </xdr:from>
    <xdr:to>
      <xdr:col>7</xdr:col>
      <xdr:colOff>619125</xdr:colOff>
      <xdr:row>9</xdr:row>
      <xdr:rowOff>266700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7036029-E5DA-41B9-9C34-6EF7FA2049A0}"/>
            </a:ext>
          </a:extLst>
        </xdr:cNvPr>
        <xdr:cNvCxnSpPr/>
      </xdr:nvCxnSpPr>
      <xdr:spPr>
        <a:xfrm flipV="1">
          <a:off x="5114925" y="20764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10</xdr:row>
      <xdr:rowOff>57150</xdr:rowOff>
    </xdr:from>
    <xdr:to>
      <xdr:col>7</xdr:col>
      <xdr:colOff>638175</xdr:colOff>
      <xdr:row>10</xdr:row>
      <xdr:rowOff>76200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31CBF65F-3512-4B67-93F9-9BC7D0F63826}"/>
            </a:ext>
          </a:extLst>
        </xdr:cNvPr>
        <xdr:cNvCxnSpPr/>
      </xdr:nvCxnSpPr>
      <xdr:spPr>
        <a:xfrm flipV="1">
          <a:off x="5133975" y="230505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11</xdr:row>
      <xdr:rowOff>66675</xdr:rowOff>
    </xdr:from>
    <xdr:to>
      <xdr:col>7</xdr:col>
      <xdr:colOff>657225</xdr:colOff>
      <xdr:row>11</xdr:row>
      <xdr:rowOff>85725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4A092285-0927-47A2-A71C-14E40A4B7CED}"/>
            </a:ext>
          </a:extLst>
        </xdr:cNvPr>
        <xdr:cNvCxnSpPr/>
      </xdr:nvCxnSpPr>
      <xdr:spPr>
        <a:xfrm flipV="1">
          <a:off x="5153025" y="2505075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12</xdr:row>
      <xdr:rowOff>76200</xdr:rowOff>
    </xdr:from>
    <xdr:to>
      <xdr:col>7</xdr:col>
      <xdr:colOff>647700</xdr:colOff>
      <xdr:row>12</xdr:row>
      <xdr:rowOff>95250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82391EBC-C702-4C32-80CA-285E52080229}"/>
            </a:ext>
          </a:extLst>
        </xdr:cNvPr>
        <xdr:cNvCxnSpPr/>
      </xdr:nvCxnSpPr>
      <xdr:spPr>
        <a:xfrm flipV="1">
          <a:off x="5143500" y="2705100"/>
          <a:ext cx="35242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114300</xdr:colOff>
      <xdr:row>18</xdr:row>
      <xdr:rowOff>24991</xdr:rowOff>
    </xdr:from>
    <xdr:to>
      <xdr:col>8</xdr:col>
      <xdr:colOff>752475</xdr:colOff>
      <xdr:row>23</xdr:row>
      <xdr:rowOff>165624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EB5B07-7AA2-4D3D-8FE7-775ACDC1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3815941"/>
          <a:ext cx="2924175" cy="11026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9</xdr:col>
      <xdr:colOff>638175</xdr:colOff>
      <xdr:row>57</xdr:row>
      <xdr:rowOff>140633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1C9F750-B01B-46A3-9E88-216EF9852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10525125"/>
          <a:ext cx="2924175" cy="1102658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72</xdr:row>
      <xdr:rowOff>66675</xdr:rowOff>
    </xdr:from>
    <xdr:to>
      <xdr:col>8</xdr:col>
      <xdr:colOff>571500</xdr:colOff>
      <xdr:row>78</xdr:row>
      <xdr:rowOff>7283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D021A7B-9079-48B6-B6BD-D0F470B65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4439900"/>
          <a:ext cx="2924175" cy="110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B2:C8"/>
  <sheetViews>
    <sheetView workbookViewId="0">
      <selection activeCell="C9" sqref="C9"/>
    </sheetView>
  </sheetViews>
  <sheetFormatPr baseColWidth="10" defaultRowHeight="15" x14ac:dyDescent="0.25"/>
  <sheetData>
    <row r="2" spans="2:3" x14ac:dyDescent="0.25">
      <c r="B2" t="s">
        <v>0</v>
      </c>
      <c r="C2" t="s">
        <v>1</v>
      </c>
    </row>
    <row r="3" spans="2:3" x14ac:dyDescent="0.25">
      <c r="B3">
        <v>60</v>
      </c>
      <c r="C3" s="1">
        <v>0.75</v>
      </c>
    </row>
    <row r="4" spans="2:3" x14ac:dyDescent="0.25">
      <c r="B4">
        <v>61</v>
      </c>
      <c r="C4" s="1">
        <v>0.8</v>
      </c>
    </row>
    <row r="5" spans="2:3" x14ac:dyDescent="0.25">
      <c r="B5">
        <v>62</v>
      </c>
      <c r="C5" s="1">
        <v>0.85</v>
      </c>
    </row>
    <row r="6" spans="2:3" x14ac:dyDescent="0.25">
      <c r="B6">
        <v>63</v>
      </c>
      <c r="C6" s="1">
        <v>0.9</v>
      </c>
    </row>
    <row r="7" spans="2:3" x14ac:dyDescent="0.25">
      <c r="B7">
        <v>64</v>
      </c>
      <c r="C7" s="1">
        <v>0.95</v>
      </c>
    </row>
    <row r="8" spans="2:3" x14ac:dyDescent="0.25">
      <c r="B8">
        <v>65</v>
      </c>
      <c r="C8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4" tint="-0.249977111117893"/>
  </sheetPr>
  <dimension ref="B2:AB24"/>
  <sheetViews>
    <sheetView topLeftCell="A3" workbookViewId="0">
      <selection activeCell="AB23" sqref="AB23"/>
    </sheetView>
  </sheetViews>
  <sheetFormatPr baseColWidth="10" defaultRowHeight="15" x14ac:dyDescent="0.25"/>
  <cols>
    <col min="1" max="2" width="11.42578125" style="2"/>
    <col min="3" max="25" width="11.42578125" style="2" hidden="1" customWidth="1"/>
    <col min="26" max="16384" width="11.42578125" style="2"/>
  </cols>
  <sheetData>
    <row r="2" spans="2:28" ht="106.5" customHeight="1" x14ac:dyDescent="0.25">
      <c r="B2" s="15" t="s">
        <v>52</v>
      </c>
      <c r="AA2" s="15" t="s">
        <v>53</v>
      </c>
      <c r="AB2" s="15" t="s">
        <v>54</v>
      </c>
    </row>
    <row r="3" spans="2:28" x14ac:dyDescent="0.25">
      <c r="B3" s="2">
        <v>1.01</v>
      </c>
      <c r="C3" s="2">
        <f>+B3+0.01</f>
        <v>1.02</v>
      </c>
      <c r="D3" s="2">
        <f>+C3+0.01</f>
        <v>1.03</v>
      </c>
      <c r="E3" s="2">
        <f>+D3+0.01</f>
        <v>1.04</v>
      </c>
      <c r="F3" s="2">
        <f t="shared" ref="F3:Y3" si="0">+E3+0.01</f>
        <v>1.05</v>
      </c>
      <c r="G3" s="2">
        <f t="shared" si="0"/>
        <v>1.06</v>
      </c>
      <c r="H3" s="2">
        <f t="shared" si="0"/>
        <v>1.07</v>
      </c>
      <c r="I3" s="2">
        <f t="shared" si="0"/>
        <v>1.08</v>
      </c>
      <c r="J3" s="2">
        <f t="shared" si="0"/>
        <v>1.0900000000000001</v>
      </c>
      <c r="K3" s="2">
        <f t="shared" si="0"/>
        <v>1.1000000000000001</v>
      </c>
      <c r="L3" s="2">
        <f t="shared" si="0"/>
        <v>1.1100000000000001</v>
      </c>
      <c r="M3" s="2">
        <f t="shared" si="0"/>
        <v>1.1200000000000001</v>
      </c>
      <c r="N3" s="2">
        <f t="shared" si="0"/>
        <v>1.1300000000000001</v>
      </c>
      <c r="O3" s="2">
        <f t="shared" si="0"/>
        <v>1.1400000000000001</v>
      </c>
      <c r="P3" s="2">
        <f t="shared" si="0"/>
        <v>1.1500000000000001</v>
      </c>
      <c r="Q3" s="2">
        <f t="shared" si="0"/>
        <v>1.1600000000000001</v>
      </c>
      <c r="R3" s="2">
        <f t="shared" si="0"/>
        <v>1.1700000000000002</v>
      </c>
      <c r="S3" s="2">
        <f t="shared" si="0"/>
        <v>1.1800000000000002</v>
      </c>
      <c r="T3" s="2">
        <f t="shared" si="0"/>
        <v>1.1900000000000002</v>
      </c>
      <c r="U3" s="2">
        <f t="shared" si="0"/>
        <v>1.2000000000000002</v>
      </c>
      <c r="V3" s="2">
        <f t="shared" si="0"/>
        <v>1.2100000000000002</v>
      </c>
      <c r="W3" s="2">
        <f t="shared" si="0"/>
        <v>1.2200000000000002</v>
      </c>
      <c r="X3" s="2">
        <f t="shared" si="0"/>
        <v>1.2300000000000002</v>
      </c>
      <c r="Y3" s="2">
        <f t="shared" si="0"/>
        <v>1.2400000000000002</v>
      </c>
      <c r="Z3" s="2">
        <f>+Y3+0.01</f>
        <v>1.2500000000000002</v>
      </c>
      <c r="AA3" s="14">
        <v>0.8</v>
      </c>
      <c r="AB3" s="16">
        <v>5.6299999999999996E-3</v>
      </c>
    </row>
    <row r="4" spans="2:28" x14ac:dyDescent="0.25">
      <c r="B4" s="2">
        <v>1.26</v>
      </c>
      <c r="C4" s="2">
        <f t="shared" ref="C4:C22" si="1">+B4+0.01</f>
        <v>1.27</v>
      </c>
      <c r="D4" s="2">
        <f t="shared" ref="D4:Y4" si="2">+C4+0.01</f>
        <v>1.28</v>
      </c>
      <c r="E4" s="2">
        <f t="shared" si="2"/>
        <v>1.29</v>
      </c>
      <c r="F4" s="2">
        <f t="shared" si="2"/>
        <v>1.3</v>
      </c>
      <c r="G4" s="2">
        <f t="shared" si="2"/>
        <v>1.31</v>
      </c>
      <c r="H4" s="2">
        <f t="shared" si="2"/>
        <v>1.32</v>
      </c>
      <c r="I4" s="2">
        <f t="shared" si="2"/>
        <v>1.33</v>
      </c>
      <c r="J4" s="2">
        <f t="shared" si="2"/>
        <v>1.34</v>
      </c>
      <c r="K4" s="2">
        <f t="shared" si="2"/>
        <v>1.35</v>
      </c>
      <c r="L4" s="2">
        <f t="shared" si="2"/>
        <v>1.36</v>
      </c>
      <c r="M4" s="2">
        <f t="shared" si="2"/>
        <v>1.37</v>
      </c>
      <c r="N4" s="2">
        <f t="shared" si="2"/>
        <v>1.3800000000000001</v>
      </c>
      <c r="O4" s="2">
        <f t="shared" si="2"/>
        <v>1.3900000000000001</v>
      </c>
      <c r="P4" s="2">
        <f t="shared" si="2"/>
        <v>1.4000000000000001</v>
      </c>
      <c r="Q4" s="2">
        <f t="shared" si="2"/>
        <v>1.4100000000000001</v>
      </c>
      <c r="R4" s="2">
        <f t="shared" si="2"/>
        <v>1.4200000000000002</v>
      </c>
      <c r="S4" s="2">
        <f t="shared" si="2"/>
        <v>1.4300000000000002</v>
      </c>
      <c r="T4" s="2">
        <f t="shared" si="2"/>
        <v>1.4400000000000002</v>
      </c>
      <c r="U4" s="2">
        <f t="shared" si="2"/>
        <v>1.4500000000000002</v>
      </c>
      <c r="V4" s="2">
        <f t="shared" si="2"/>
        <v>1.4600000000000002</v>
      </c>
      <c r="W4" s="2">
        <f t="shared" si="2"/>
        <v>1.4700000000000002</v>
      </c>
      <c r="X4" s="2">
        <f t="shared" si="2"/>
        <v>1.4800000000000002</v>
      </c>
      <c r="Y4" s="2">
        <f t="shared" si="2"/>
        <v>1.4900000000000002</v>
      </c>
      <c r="Z4" s="2">
        <f>+Y4+0.01</f>
        <v>1.5000000000000002</v>
      </c>
      <c r="AA4" s="13">
        <v>0.77110000000000001</v>
      </c>
      <c r="AB4" s="16">
        <v>8.1399999999999997E-3</v>
      </c>
    </row>
    <row r="5" spans="2:28" x14ac:dyDescent="0.25">
      <c r="B5" s="2">
        <v>1.51</v>
      </c>
      <c r="C5" s="2">
        <f t="shared" si="1"/>
        <v>1.52</v>
      </c>
      <c r="D5" s="2">
        <f t="shared" ref="D5:Y5" si="3">+C5+0.01</f>
        <v>1.53</v>
      </c>
      <c r="E5" s="2">
        <f t="shared" si="3"/>
        <v>1.54</v>
      </c>
      <c r="F5" s="2">
        <f t="shared" si="3"/>
        <v>1.55</v>
      </c>
      <c r="G5" s="2">
        <f t="shared" si="3"/>
        <v>1.56</v>
      </c>
      <c r="H5" s="2">
        <f t="shared" si="3"/>
        <v>1.57</v>
      </c>
      <c r="I5" s="2">
        <f t="shared" si="3"/>
        <v>1.58</v>
      </c>
      <c r="J5" s="2">
        <f t="shared" si="3"/>
        <v>1.59</v>
      </c>
      <c r="K5" s="2">
        <f t="shared" si="3"/>
        <v>1.6</v>
      </c>
      <c r="L5" s="2">
        <f t="shared" si="3"/>
        <v>1.61</v>
      </c>
      <c r="M5" s="2">
        <f t="shared" si="3"/>
        <v>1.62</v>
      </c>
      <c r="N5" s="2">
        <f t="shared" si="3"/>
        <v>1.6300000000000001</v>
      </c>
      <c r="O5" s="2">
        <f t="shared" si="3"/>
        <v>1.6400000000000001</v>
      </c>
      <c r="P5" s="2">
        <f t="shared" si="3"/>
        <v>1.6500000000000001</v>
      </c>
      <c r="Q5" s="2">
        <f t="shared" si="3"/>
        <v>1.6600000000000001</v>
      </c>
      <c r="R5" s="2">
        <f t="shared" si="3"/>
        <v>1.6700000000000002</v>
      </c>
      <c r="S5" s="2">
        <f t="shared" si="3"/>
        <v>1.6800000000000002</v>
      </c>
      <c r="T5" s="2">
        <f t="shared" si="3"/>
        <v>1.6900000000000002</v>
      </c>
      <c r="U5" s="2">
        <f t="shared" si="3"/>
        <v>1.7000000000000002</v>
      </c>
      <c r="V5" s="2">
        <f t="shared" si="3"/>
        <v>1.7100000000000002</v>
      </c>
      <c r="W5" s="2">
        <f t="shared" si="3"/>
        <v>1.7200000000000002</v>
      </c>
      <c r="X5" s="2">
        <f t="shared" si="3"/>
        <v>1.7300000000000002</v>
      </c>
      <c r="Y5" s="2">
        <f t="shared" si="3"/>
        <v>1.7400000000000002</v>
      </c>
      <c r="Z5" s="2">
        <f>+Y5+0.01</f>
        <v>1.7500000000000002</v>
      </c>
      <c r="AA5" s="13">
        <v>0.58179999999999998</v>
      </c>
      <c r="AB5" s="16">
        <v>1.1780000000000001E-2</v>
      </c>
    </row>
    <row r="6" spans="2:28" x14ac:dyDescent="0.25">
      <c r="B6" s="2">
        <v>1.76</v>
      </c>
      <c r="C6" s="2">
        <f t="shared" si="1"/>
        <v>1.77</v>
      </c>
      <c r="D6" s="2">
        <f t="shared" ref="D6:Y6" si="4">+C6+0.01</f>
        <v>1.78</v>
      </c>
      <c r="E6" s="2">
        <f t="shared" si="4"/>
        <v>1.79</v>
      </c>
      <c r="F6" s="2">
        <f t="shared" si="4"/>
        <v>1.8</v>
      </c>
      <c r="G6" s="2">
        <f t="shared" si="4"/>
        <v>1.81</v>
      </c>
      <c r="H6" s="2">
        <f t="shared" si="4"/>
        <v>1.82</v>
      </c>
      <c r="I6" s="2">
        <f t="shared" si="4"/>
        <v>1.83</v>
      </c>
      <c r="J6" s="2">
        <f t="shared" si="4"/>
        <v>1.84</v>
      </c>
      <c r="K6" s="2">
        <f t="shared" si="4"/>
        <v>1.85</v>
      </c>
      <c r="L6" s="2">
        <f t="shared" si="4"/>
        <v>1.86</v>
      </c>
      <c r="M6" s="2">
        <f t="shared" si="4"/>
        <v>1.87</v>
      </c>
      <c r="N6" s="2">
        <f t="shared" si="4"/>
        <v>1.8800000000000001</v>
      </c>
      <c r="O6" s="2">
        <f t="shared" si="4"/>
        <v>1.8900000000000001</v>
      </c>
      <c r="P6" s="2">
        <f t="shared" si="4"/>
        <v>1.9000000000000001</v>
      </c>
      <c r="Q6" s="2">
        <f t="shared" si="4"/>
        <v>1.9100000000000001</v>
      </c>
      <c r="R6" s="2">
        <f t="shared" si="4"/>
        <v>1.9200000000000002</v>
      </c>
      <c r="S6" s="2">
        <f t="shared" si="4"/>
        <v>1.9300000000000002</v>
      </c>
      <c r="T6" s="2">
        <f t="shared" si="4"/>
        <v>1.9400000000000002</v>
      </c>
      <c r="U6" s="2">
        <f t="shared" si="4"/>
        <v>1.9500000000000002</v>
      </c>
      <c r="V6" s="2">
        <f t="shared" si="4"/>
        <v>1.9600000000000002</v>
      </c>
      <c r="W6" s="2">
        <f t="shared" si="4"/>
        <v>1.9700000000000002</v>
      </c>
      <c r="X6" s="2">
        <f t="shared" si="4"/>
        <v>1.9800000000000002</v>
      </c>
      <c r="Y6" s="2">
        <f t="shared" si="4"/>
        <v>1.9900000000000002</v>
      </c>
      <c r="Z6" s="2">
        <f>+Y6+0.01</f>
        <v>2</v>
      </c>
      <c r="AA6" s="13">
        <v>0.49230000000000002</v>
      </c>
      <c r="AB6" s="16">
        <v>1.43E-2</v>
      </c>
    </row>
    <row r="7" spans="2:28" x14ac:dyDescent="0.25">
      <c r="B7" s="2">
        <v>2.0099999999999998</v>
      </c>
      <c r="C7" s="2">
        <f t="shared" si="1"/>
        <v>2.0199999999999996</v>
      </c>
      <c r="D7" s="2">
        <f t="shared" ref="D7:Y7" si="5">+C7+0.01</f>
        <v>2.0299999999999994</v>
      </c>
      <c r="E7" s="2">
        <f t="shared" si="5"/>
        <v>2.0399999999999991</v>
      </c>
      <c r="F7" s="2">
        <f t="shared" si="5"/>
        <v>2.0499999999999989</v>
      </c>
      <c r="G7" s="2">
        <f t="shared" si="5"/>
        <v>2.0599999999999987</v>
      </c>
      <c r="H7" s="2">
        <f t="shared" si="5"/>
        <v>2.0699999999999985</v>
      </c>
      <c r="I7" s="2">
        <f t="shared" si="5"/>
        <v>2.0799999999999983</v>
      </c>
      <c r="J7" s="2">
        <f t="shared" si="5"/>
        <v>2.0899999999999981</v>
      </c>
      <c r="K7" s="2">
        <f t="shared" si="5"/>
        <v>2.0999999999999979</v>
      </c>
      <c r="L7" s="2">
        <f t="shared" si="5"/>
        <v>2.1099999999999977</v>
      </c>
      <c r="M7" s="2">
        <f t="shared" si="5"/>
        <v>2.1199999999999974</v>
      </c>
      <c r="N7" s="2">
        <f t="shared" si="5"/>
        <v>2.1299999999999972</v>
      </c>
      <c r="O7" s="2">
        <f t="shared" si="5"/>
        <v>2.139999999999997</v>
      </c>
      <c r="P7" s="2">
        <f t="shared" si="5"/>
        <v>2.1499999999999968</v>
      </c>
      <c r="Q7" s="2">
        <f t="shared" si="5"/>
        <v>2.1599999999999966</v>
      </c>
      <c r="R7" s="2">
        <f t="shared" si="5"/>
        <v>2.1699999999999964</v>
      </c>
      <c r="S7" s="2">
        <f t="shared" si="5"/>
        <v>2.1799999999999962</v>
      </c>
      <c r="T7" s="2">
        <f t="shared" si="5"/>
        <v>2.1899999999999959</v>
      </c>
      <c r="U7" s="2">
        <f t="shared" si="5"/>
        <v>2.1999999999999957</v>
      </c>
      <c r="V7" s="2">
        <f t="shared" si="5"/>
        <v>2.2099999999999955</v>
      </c>
      <c r="W7" s="2">
        <f t="shared" si="5"/>
        <v>2.2199999999999953</v>
      </c>
      <c r="X7" s="2">
        <f t="shared" si="5"/>
        <v>2.2299999999999951</v>
      </c>
      <c r="Y7" s="2">
        <f t="shared" si="5"/>
        <v>2.2399999999999949</v>
      </c>
      <c r="Z7" s="2">
        <f t="shared" ref="Z7:Z22" si="6">+Y7+0.01</f>
        <v>2.2499999999999947</v>
      </c>
      <c r="AA7" s="13">
        <v>0.42670000000000002</v>
      </c>
      <c r="AB7" s="16">
        <v>1.6150000000000001E-2</v>
      </c>
    </row>
    <row r="8" spans="2:28" x14ac:dyDescent="0.25">
      <c r="B8" s="2">
        <v>2.2599999999999998</v>
      </c>
      <c r="C8" s="2">
        <f t="shared" si="1"/>
        <v>2.2699999999999996</v>
      </c>
      <c r="D8" s="2">
        <f t="shared" ref="D8:Y8" si="7">+C8+0.01</f>
        <v>2.2799999999999994</v>
      </c>
      <c r="E8" s="2">
        <f t="shared" si="7"/>
        <v>2.2899999999999991</v>
      </c>
      <c r="F8" s="2">
        <f t="shared" si="7"/>
        <v>2.2999999999999989</v>
      </c>
      <c r="G8" s="2">
        <f t="shared" si="7"/>
        <v>2.3099999999999987</v>
      </c>
      <c r="H8" s="2">
        <f t="shared" si="7"/>
        <v>2.3199999999999985</v>
      </c>
      <c r="I8" s="2">
        <f t="shared" si="7"/>
        <v>2.3299999999999983</v>
      </c>
      <c r="J8" s="2">
        <f t="shared" si="7"/>
        <v>2.3399999999999981</v>
      </c>
      <c r="K8" s="2">
        <f t="shared" si="7"/>
        <v>2.3499999999999979</v>
      </c>
      <c r="L8" s="2">
        <f t="shared" si="7"/>
        <v>2.3599999999999977</v>
      </c>
      <c r="M8" s="2">
        <f t="shared" si="7"/>
        <v>2.3699999999999974</v>
      </c>
      <c r="N8" s="2">
        <f t="shared" si="7"/>
        <v>2.3799999999999972</v>
      </c>
      <c r="O8" s="2">
        <f t="shared" si="7"/>
        <v>2.389999999999997</v>
      </c>
      <c r="P8" s="2">
        <f t="shared" si="7"/>
        <v>2.3999999999999968</v>
      </c>
      <c r="Q8" s="2">
        <f t="shared" si="7"/>
        <v>2.4099999999999966</v>
      </c>
      <c r="R8" s="2">
        <f t="shared" si="7"/>
        <v>2.4199999999999964</v>
      </c>
      <c r="S8" s="2">
        <f t="shared" si="7"/>
        <v>2.4299999999999962</v>
      </c>
      <c r="T8" s="2">
        <f t="shared" si="7"/>
        <v>2.4399999999999959</v>
      </c>
      <c r="U8" s="2">
        <f t="shared" si="7"/>
        <v>2.4499999999999957</v>
      </c>
      <c r="V8" s="2">
        <f t="shared" si="7"/>
        <v>2.4599999999999955</v>
      </c>
      <c r="W8" s="2">
        <f t="shared" si="7"/>
        <v>2.4699999999999953</v>
      </c>
      <c r="X8" s="2">
        <f t="shared" si="7"/>
        <v>2.4799999999999951</v>
      </c>
      <c r="Y8" s="2">
        <f t="shared" si="7"/>
        <v>2.4899999999999949</v>
      </c>
      <c r="Z8" s="2">
        <f t="shared" si="6"/>
        <v>2.4999999999999947</v>
      </c>
      <c r="AA8" s="13">
        <v>0.3765</v>
      </c>
      <c r="AB8" s="16">
        <v>1.7559999999999999E-2</v>
      </c>
    </row>
    <row r="9" spans="2:28" x14ac:dyDescent="0.25">
      <c r="B9" s="2">
        <v>2.5099999999999998</v>
      </c>
      <c r="C9" s="2">
        <f t="shared" si="1"/>
        <v>2.5199999999999996</v>
      </c>
      <c r="D9" s="2">
        <f t="shared" ref="D9:Y9" si="8">+C9+0.01</f>
        <v>2.5299999999999994</v>
      </c>
      <c r="E9" s="2">
        <f t="shared" si="8"/>
        <v>2.5399999999999991</v>
      </c>
      <c r="F9" s="2">
        <f t="shared" si="8"/>
        <v>2.5499999999999989</v>
      </c>
      <c r="G9" s="2">
        <f t="shared" si="8"/>
        <v>2.5599999999999987</v>
      </c>
      <c r="H9" s="2">
        <f t="shared" si="8"/>
        <v>2.5699999999999985</v>
      </c>
      <c r="I9" s="2">
        <f t="shared" si="8"/>
        <v>2.5799999999999983</v>
      </c>
      <c r="J9" s="2">
        <f t="shared" si="8"/>
        <v>2.5899999999999981</v>
      </c>
      <c r="K9" s="2">
        <f t="shared" si="8"/>
        <v>2.5999999999999979</v>
      </c>
      <c r="L9" s="2">
        <f t="shared" si="8"/>
        <v>2.6099999999999977</v>
      </c>
      <c r="M9" s="2">
        <f t="shared" si="8"/>
        <v>2.6199999999999974</v>
      </c>
      <c r="N9" s="2">
        <f t="shared" si="8"/>
        <v>2.6299999999999972</v>
      </c>
      <c r="O9" s="2">
        <f t="shared" si="8"/>
        <v>2.639999999999997</v>
      </c>
      <c r="P9" s="2">
        <f t="shared" si="8"/>
        <v>2.6499999999999968</v>
      </c>
      <c r="Q9" s="2">
        <f t="shared" si="8"/>
        <v>2.6599999999999966</v>
      </c>
      <c r="R9" s="2">
        <f t="shared" si="8"/>
        <v>2.6699999999999964</v>
      </c>
      <c r="S9" s="2">
        <f t="shared" si="8"/>
        <v>2.6799999999999962</v>
      </c>
      <c r="T9" s="2">
        <f t="shared" si="8"/>
        <v>2.6899999999999959</v>
      </c>
      <c r="U9" s="2">
        <f t="shared" si="8"/>
        <v>2.6999999999999957</v>
      </c>
      <c r="V9" s="2">
        <f t="shared" si="8"/>
        <v>2.7099999999999955</v>
      </c>
      <c r="W9" s="2">
        <f t="shared" si="8"/>
        <v>2.7199999999999953</v>
      </c>
      <c r="X9" s="2">
        <f t="shared" si="8"/>
        <v>2.7299999999999951</v>
      </c>
      <c r="Y9" s="2">
        <f t="shared" si="8"/>
        <v>2.7399999999999949</v>
      </c>
      <c r="Z9" s="2">
        <f t="shared" si="6"/>
        <v>2.7499999999999947</v>
      </c>
      <c r="AA9" s="13">
        <v>0.33679999999999999</v>
      </c>
      <c r="AB9" s="16">
        <v>1.8679999999999999E-2</v>
      </c>
    </row>
    <row r="10" spans="2:28" x14ac:dyDescent="0.25">
      <c r="B10" s="2">
        <v>2.76</v>
      </c>
      <c r="C10" s="2">
        <f t="shared" si="1"/>
        <v>2.7699999999999996</v>
      </c>
      <c r="D10" s="2">
        <f t="shared" ref="D10:Y10" si="9">+C10+0.01</f>
        <v>2.7799999999999994</v>
      </c>
      <c r="E10" s="2">
        <f t="shared" si="9"/>
        <v>2.7899999999999991</v>
      </c>
      <c r="F10" s="2">
        <f t="shared" si="9"/>
        <v>2.7999999999999989</v>
      </c>
      <c r="G10" s="2">
        <f t="shared" si="9"/>
        <v>2.8099999999999987</v>
      </c>
      <c r="H10" s="2">
        <f t="shared" si="9"/>
        <v>2.8199999999999985</v>
      </c>
      <c r="I10" s="2">
        <f t="shared" si="9"/>
        <v>2.8299999999999983</v>
      </c>
      <c r="J10" s="2">
        <f t="shared" si="9"/>
        <v>2.8399999999999981</v>
      </c>
      <c r="K10" s="2">
        <f t="shared" si="9"/>
        <v>2.8499999999999979</v>
      </c>
      <c r="L10" s="2">
        <f t="shared" si="9"/>
        <v>2.8599999999999977</v>
      </c>
      <c r="M10" s="2">
        <f t="shared" si="9"/>
        <v>2.8699999999999974</v>
      </c>
      <c r="N10" s="2">
        <f t="shared" si="9"/>
        <v>2.8799999999999972</v>
      </c>
      <c r="O10" s="2">
        <f t="shared" si="9"/>
        <v>2.889999999999997</v>
      </c>
      <c r="P10" s="2">
        <f t="shared" si="9"/>
        <v>2.8999999999999968</v>
      </c>
      <c r="Q10" s="2">
        <f t="shared" si="9"/>
        <v>2.9099999999999966</v>
      </c>
      <c r="R10" s="2">
        <f t="shared" si="9"/>
        <v>2.9199999999999964</v>
      </c>
      <c r="S10" s="2">
        <f t="shared" si="9"/>
        <v>2.9299999999999962</v>
      </c>
      <c r="T10" s="2">
        <f t="shared" si="9"/>
        <v>2.9399999999999959</v>
      </c>
      <c r="U10" s="2">
        <f t="shared" si="9"/>
        <v>2.9499999999999957</v>
      </c>
      <c r="V10" s="2">
        <f t="shared" si="9"/>
        <v>2.9599999999999955</v>
      </c>
      <c r="W10" s="2">
        <f t="shared" si="9"/>
        <v>2.9699999999999953</v>
      </c>
      <c r="X10" s="2">
        <f t="shared" si="9"/>
        <v>2.9799999999999951</v>
      </c>
      <c r="Y10" s="2">
        <f t="shared" si="9"/>
        <v>2.9899999999999949</v>
      </c>
      <c r="Z10" s="2">
        <f t="shared" si="6"/>
        <v>2.9999999999999947</v>
      </c>
      <c r="AA10" s="13">
        <v>0.30480000000000002</v>
      </c>
      <c r="AB10" s="16">
        <v>1.958E-2</v>
      </c>
    </row>
    <row r="11" spans="2:28" x14ac:dyDescent="0.25">
      <c r="B11" s="2">
        <v>3.01</v>
      </c>
      <c r="C11" s="2">
        <f t="shared" si="1"/>
        <v>3.0199999999999996</v>
      </c>
      <c r="D11" s="2">
        <f t="shared" ref="D11:Y11" si="10">+C11+0.01</f>
        <v>3.0299999999999994</v>
      </c>
      <c r="E11" s="2">
        <f t="shared" si="10"/>
        <v>3.0399999999999991</v>
      </c>
      <c r="F11" s="2">
        <f t="shared" si="10"/>
        <v>3.0499999999999989</v>
      </c>
      <c r="G11" s="2">
        <f t="shared" si="10"/>
        <v>3.0599999999999987</v>
      </c>
      <c r="H11" s="2">
        <f t="shared" si="10"/>
        <v>3.0699999999999985</v>
      </c>
      <c r="I11" s="2">
        <f t="shared" si="10"/>
        <v>3.0799999999999983</v>
      </c>
      <c r="J11" s="2">
        <f t="shared" si="10"/>
        <v>3.0899999999999981</v>
      </c>
      <c r="K11" s="2">
        <f t="shared" si="10"/>
        <v>3.0999999999999979</v>
      </c>
      <c r="L11" s="2">
        <f t="shared" si="10"/>
        <v>3.1099999999999977</v>
      </c>
      <c r="M11" s="2">
        <f t="shared" si="10"/>
        <v>3.1199999999999974</v>
      </c>
      <c r="N11" s="2">
        <f t="shared" si="10"/>
        <v>3.1299999999999972</v>
      </c>
      <c r="O11" s="2">
        <f t="shared" si="10"/>
        <v>3.139999999999997</v>
      </c>
      <c r="P11" s="2">
        <f t="shared" si="10"/>
        <v>3.1499999999999968</v>
      </c>
      <c r="Q11" s="2">
        <f t="shared" si="10"/>
        <v>3.1599999999999966</v>
      </c>
      <c r="R11" s="2">
        <f t="shared" si="10"/>
        <v>3.1699999999999964</v>
      </c>
      <c r="S11" s="2">
        <f t="shared" si="10"/>
        <v>3.1799999999999962</v>
      </c>
      <c r="T11" s="2">
        <f t="shared" si="10"/>
        <v>3.1899999999999959</v>
      </c>
      <c r="U11" s="2">
        <f t="shared" si="10"/>
        <v>3.1999999999999957</v>
      </c>
      <c r="V11" s="2">
        <f t="shared" si="10"/>
        <v>3.2099999999999955</v>
      </c>
      <c r="W11" s="2">
        <f t="shared" si="10"/>
        <v>3.2199999999999953</v>
      </c>
      <c r="X11" s="2">
        <f t="shared" si="10"/>
        <v>3.2299999999999951</v>
      </c>
      <c r="Y11" s="2">
        <f t="shared" si="10"/>
        <v>3.2399999999999949</v>
      </c>
      <c r="Z11" s="2">
        <f t="shared" si="6"/>
        <v>3.2499999999999947</v>
      </c>
      <c r="AA11" s="13">
        <v>0.27829999999999999</v>
      </c>
      <c r="AB11" s="16">
        <v>2.0330000000000001E-2</v>
      </c>
    </row>
    <row r="12" spans="2:28" x14ac:dyDescent="0.25">
      <c r="B12" s="2">
        <v>3.26</v>
      </c>
      <c r="C12" s="2">
        <f t="shared" si="1"/>
        <v>3.2699999999999996</v>
      </c>
      <c r="D12" s="2">
        <f t="shared" ref="D12:Y12" si="11">+C12+0.01</f>
        <v>3.2799999999999994</v>
      </c>
      <c r="E12" s="2">
        <f t="shared" si="11"/>
        <v>3.2899999999999991</v>
      </c>
      <c r="F12" s="2">
        <f t="shared" si="11"/>
        <v>3.2999999999999989</v>
      </c>
      <c r="G12" s="2">
        <f t="shared" si="11"/>
        <v>3.3099999999999987</v>
      </c>
      <c r="H12" s="2">
        <f t="shared" si="11"/>
        <v>3.3199999999999985</v>
      </c>
      <c r="I12" s="2">
        <f t="shared" si="11"/>
        <v>3.3299999999999983</v>
      </c>
      <c r="J12" s="2">
        <f t="shared" si="11"/>
        <v>3.3399999999999981</v>
      </c>
      <c r="K12" s="2">
        <f t="shared" si="11"/>
        <v>3.3499999999999979</v>
      </c>
      <c r="L12" s="2">
        <f t="shared" si="11"/>
        <v>3.3599999999999977</v>
      </c>
      <c r="M12" s="2">
        <f t="shared" si="11"/>
        <v>3.3699999999999974</v>
      </c>
      <c r="N12" s="2">
        <f t="shared" si="11"/>
        <v>3.3799999999999972</v>
      </c>
      <c r="O12" s="2">
        <f t="shared" si="11"/>
        <v>3.389999999999997</v>
      </c>
      <c r="P12" s="2">
        <f t="shared" si="11"/>
        <v>3.3999999999999968</v>
      </c>
      <c r="Q12" s="2">
        <f t="shared" si="11"/>
        <v>3.4099999999999966</v>
      </c>
      <c r="R12" s="2">
        <f t="shared" si="11"/>
        <v>3.4199999999999964</v>
      </c>
      <c r="S12" s="2">
        <f t="shared" si="11"/>
        <v>3.4299999999999962</v>
      </c>
      <c r="T12" s="2">
        <f t="shared" si="11"/>
        <v>3.4399999999999959</v>
      </c>
      <c r="U12" s="2">
        <f t="shared" si="11"/>
        <v>3.4499999999999957</v>
      </c>
      <c r="V12" s="2">
        <f t="shared" si="11"/>
        <v>3.4599999999999955</v>
      </c>
      <c r="W12" s="2">
        <f t="shared" si="11"/>
        <v>3.4699999999999953</v>
      </c>
      <c r="X12" s="2">
        <f t="shared" si="11"/>
        <v>3.4799999999999951</v>
      </c>
      <c r="Y12" s="2">
        <f t="shared" si="11"/>
        <v>3.4899999999999949</v>
      </c>
      <c r="Z12" s="2">
        <f t="shared" si="6"/>
        <v>3.4999999999999947</v>
      </c>
      <c r="AA12" s="13">
        <v>0.25600000000000001</v>
      </c>
      <c r="AB12" s="16">
        <v>2.0959999999999999E-2</v>
      </c>
    </row>
    <row r="13" spans="2:28" x14ac:dyDescent="0.25">
      <c r="B13" s="2">
        <v>3.51</v>
      </c>
      <c r="C13" s="2">
        <f t="shared" si="1"/>
        <v>3.5199999999999996</v>
      </c>
      <c r="D13" s="2">
        <f t="shared" ref="D13:Y13" si="12">+C13+0.01</f>
        <v>3.5299999999999994</v>
      </c>
      <c r="E13" s="2">
        <f t="shared" si="12"/>
        <v>3.5399999999999991</v>
      </c>
      <c r="F13" s="2">
        <f t="shared" si="12"/>
        <v>3.5499999999999989</v>
      </c>
      <c r="G13" s="2">
        <f t="shared" si="12"/>
        <v>3.5599999999999987</v>
      </c>
      <c r="H13" s="2">
        <f t="shared" si="12"/>
        <v>3.5699999999999985</v>
      </c>
      <c r="I13" s="2">
        <f t="shared" si="12"/>
        <v>3.5799999999999983</v>
      </c>
      <c r="J13" s="2">
        <f t="shared" si="12"/>
        <v>3.5899999999999981</v>
      </c>
      <c r="K13" s="2">
        <f t="shared" si="12"/>
        <v>3.5999999999999979</v>
      </c>
      <c r="L13" s="2">
        <f t="shared" si="12"/>
        <v>3.6099999999999977</v>
      </c>
      <c r="M13" s="2">
        <f t="shared" si="12"/>
        <v>3.6199999999999974</v>
      </c>
      <c r="N13" s="2">
        <f t="shared" si="12"/>
        <v>3.6299999999999972</v>
      </c>
      <c r="O13" s="2">
        <f t="shared" si="12"/>
        <v>3.639999999999997</v>
      </c>
      <c r="P13" s="2">
        <f t="shared" si="12"/>
        <v>3.6499999999999968</v>
      </c>
      <c r="Q13" s="2">
        <f t="shared" si="12"/>
        <v>3.6599999999999966</v>
      </c>
      <c r="R13" s="2">
        <f t="shared" si="12"/>
        <v>3.6699999999999964</v>
      </c>
      <c r="S13" s="2">
        <f t="shared" si="12"/>
        <v>3.6799999999999962</v>
      </c>
      <c r="T13" s="2">
        <f t="shared" si="12"/>
        <v>3.6899999999999959</v>
      </c>
      <c r="U13" s="2">
        <f t="shared" si="12"/>
        <v>3.6999999999999957</v>
      </c>
      <c r="V13" s="2">
        <f t="shared" si="12"/>
        <v>3.7099999999999955</v>
      </c>
      <c r="W13" s="2">
        <f t="shared" si="12"/>
        <v>3.7199999999999953</v>
      </c>
      <c r="X13" s="2">
        <f t="shared" si="12"/>
        <v>3.7299999999999951</v>
      </c>
      <c r="Y13" s="2">
        <f t="shared" si="12"/>
        <v>3.7399999999999949</v>
      </c>
      <c r="Z13" s="2">
        <f t="shared" si="6"/>
        <v>3.7499999999999947</v>
      </c>
      <c r="AA13" s="13">
        <v>0.23699999999999999</v>
      </c>
      <c r="AB13" s="16">
        <v>2.1489999999999999E-2</v>
      </c>
    </row>
    <row r="14" spans="2:28" x14ac:dyDescent="0.25">
      <c r="B14" s="2">
        <v>3.75</v>
      </c>
      <c r="C14" s="2">
        <f t="shared" si="1"/>
        <v>3.76</v>
      </c>
      <c r="D14" s="2">
        <f t="shared" ref="D14:Y14" si="13">+C14+0.01</f>
        <v>3.7699999999999996</v>
      </c>
      <c r="E14" s="2">
        <f t="shared" si="13"/>
        <v>3.7799999999999994</v>
      </c>
      <c r="F14" s="2">
        <f t="shared" si="13"/>
        <v>3.7899999999999991</v>
      </c>
      <c r="G14" s="2">
        <f t="shared" si="13"/>
        <v>3.7999999999999989</v>
      </c>
      <c r="H14" s="2">
        <f t="shared" si="13"/>
        <v>3.8099999999999987</v>
      </c>
      <c r="I14" s="2">
        <f t="shared" si="13"/>
        <v>3.8199999999999985</v>
      </c>
      <c r="J14" s="2">
        <f t="shared" si="13"/>
        <v>3.8299999999999983</v>
      </c>
      <c r="K14" s="2">
        <f t="shared" si="13"/>
        <v>3.8399999999999981</v>
      </c>
      <c r="L14" s="2">
        <f t="shared" si="13"/>
        <v>3.8499999999999979</v>
      </c>
      <c r="M14" s="2">
        <f t="shared" si="13"/>
        <v>3.8599999999999977</v>
      </c>
      <c r="N14" s="2">
        <f t="shared" si="13"/>
        <v>3.8699999999999974</v>
      </c>
      <c r="O14" s="2">
        <f t="shared" si="13"/>
        <v>3.8799999999999972</v>
      </c>
      <c r="P14" s="2">
        <f t="shared" si="13"/>
        <v>3.889999999999997</v>
      </c>
      <c r="Q14" s="2">
        <f t="shared" si="13"/>
        <v>3.8999999999999968</v>
      </c>
      <c r="R14" s="2">
        <f t="shared" si="13"/>
        <v>3.9099999999999966</v>
      </c>
      <c r="S14" s="2">
        <f t="shared" si="13"/>
        <v>3.9199999999999964</v>
      </c>
      <c r="T14" s="2">
        <f t="shared" si="13"/>
        <v>3.9299999999999962</v>
      </c>
      <c r="U14" s="2">
        <f t="shared" si="13"/>
        <v>3.9399999999999959</v>
      </c>
      <c r="V14" s="2">
        <f t="shared" si="13"/>
        <v>3.9499999999999957</v>
      </c>
      <c r="W14" s="2">
        <f t="shared" si="13"/>
        <v>3.9599999999999955</v>
      </c>
      <c r="X14" s="2">
        <f t="shared" si="13"/>
        <v>3.9699999999999953</v>
      </c>
      <c r="Y14" s="2">
        <f t="shared" si="13"/>
        <v>3.9799999999999951</v>
      </c>
      <c r="Z14" s="2">
        <f t="shared" si="6"/>
        <v>3.9899999999999949</v>
      </c>
      <c r="AA14" s="13">
        <v>0.22070000000000001</v>
      </c>
      <c r="AB14" s="16">
        <v>2.1950000000000001E-2</v>
      </c>
    </row>
    <row r="15" spans="2:28" x14ac:dyDescent="0.25">
      <c r="B15" s="2">
        <v>4.01</v>
      </c>
      <c r="C15" s="2">
        <f t="shared" si="1"/>
        <v>4.0199999999999996</v>
      </c>
      <c r="D15" s="2">
        <f t="shared" ref="D15:Y15" si="14">+C15+0.01</f>
        <v>4.0299999999999994</v>
      </c>
      <c r="E15" s="2">
        <f t="shared" si="14"/>
        <v>4.0399999999999991</v>
      </c>
      <c r="F15" s="2">
        <f t="shared" si="14"/>
        <v>4.0499999999999989</v>
      </c>
      <c r="G15" s="2">
        <f t="shared" si="14"/>
        <v>4.0599999999999987</v>
      </c>
      <c r="H15" s="2">
        <f t="shared" si="14"/>
        <v>4.0699999999999985</v>
      </c>
      <c r="I15" s="2">
        <f t="shared" si="14"/>
        <v>4.0799999999999983</v>
      </c>
      <c r="J15" s="2">
        <f t="shared" si="14"/>
        <v>4.0899999999999981</v>
      </c>
      <c r="K15" s="2">
        <f t="shared" si="14"/>
        <v>4.0999999999999979</v>
      </c>
      <c r="L15" s="2">
        <f t="shared" si="14"/>
        <v>4.1099999999999977</v>
      </c>
      <c r="M15" s="2">
        <f t="shared" si="14"/>
        <v>4.1199999999999974</v>
      </c>
      <c r="N15" s="2">
        <f t="shared" si="14"/>
        <v>4.1299999999999972</v>
      </c>
      <c r="O15" s="2">
        <f t="shared" si="14"/>
        <v>4.139999999999997</v>
      </c>
      <c r="P15" s="2">
        <f t="shared" si="14"/>
        <v>4.1499999999999968</v>
      </c>
      <c r="Q15" s="2">
        <f t="shared" si="14"/>
        <v>4.1599999999999966</v>
      </c>
      <c r="R15" s="2">
        <f t="shared" si="14"/>
        <v>4.1699999999999964</v>
      </c>
      <c r="S15" s="2">
        <f t="shared" si="14"/>
        <v>4.1799999999999962</v>
      </c>
      <c r="T15" s="2">
        <f t="shared" si="14"/>
        <v>4.1899999999999959</v>
      </c>
      <c r="U15" s="2">
        <f t="shared" si="14"/>
        <v>4.1999999999999957</v>
      </c>
      <c r="V15" s="2">
        <f t="shared" si="14"/>
        <v>4.2099999999999955</v>
      </c>
      <c r="W15" s="2">
        <f t="shared" si="14"/>
        <v>4.2199999999999953</v>
      </c>
      <c r="X15" s="2">
        <f t="shared" si="14"/>
        <v>4.2299999999999951</v>
      </c>
      <c r="Y15" s="2">
        <f t="shared" si="14"/>
        <v>4.2399999999999949</v>
      </c>
      <c r="Z15" s="2">
        <f t="shared" si="6"/>
        <v>4.2499999999999947</v>
      </c>
      <c r="AA15" s="13">
        <v>0.20649999999999999</v>
      </c>
      <c r="AB15" s="16">
        <v>2.2349999999999998E-2</v>
      </c>
    </row>
    <row r="16" spans="2:28" x14ac:dyDescent="0.25">
      <c r="B16" s="2">
        <v>4.26</v>
      </c>
      <c r="C16" s="2">
        <f t="shared" si="1"/>
        <v>4.2699999999999996</v>
      </c>
      <c r="D16" s="2">
        <f t="shared" ref="D16:Y16" si="15">+C16+0.01</f>
        <v>4.2799999999999994</v>
      </c>
      <c r="E16" s="2">
        <f t="shared" si="15"/>
        <v>4.2899999999999991</v>
      </c>
      <c r="F16" s="2">
        <f t="shared" si="15"/>
        <v>4.2999999999999989</v>
      </c>
      <c r="G16" s="2">
        <f t="shared" si="15"/>
        <v>4.3099999999999987</v>
      </c>
      <c r="H16" s="2">
        <f t="shared" si="15"/>
        <v>4.3199999999999985</v>
      </c>
      <c r="I16" s="2">
        <f t="shared" si="15"/>
        <v>4.3299999999999983</v>
      </c>
      <c r="J16" s="2">
        <f t="shared" si="15"/>
        <v>4.3399999999999981</v>
      </c>
      <c r="K16" s="2">
        <f t="shared" si="15"/>
        <v>4.3499999999999979</v>
      </c>
      <c r="L16" s="2">
        <f t="shared" si="15"/>
        <v>4.3599999999999977</v>
      </c>
      <c r="M16" s="2">
        <f t="shared" si="15"/>
        <v>4.3699999999999974</v>
      </c>
      <c r="N16" s="2">
        <f t="shared" si="15"/>
        <v>4.3799999999999972</v>
      </c>
      <c r="O16" s="2">
        <f t="shared" si="15"/>
        <v>4.389999999999997</v>
      </c>
      <c r="P16" s="2">
        <f t="shared" si="15"/>
        <v>4.3999999999999968</v>
      </c>
      <c r="Q16" s="2">
        <f t="shared" si="15"/>
        <v>4.4099999999999966</v>
      </c>
      <c r="R16" s="2">
        <f t="shared" si="15"/>
        <v>4.4199999999999964</v>
      </c>
      <c r="S16" s="2">
        <f t="shared" si="15"/>
        <v>4.4299999999999962</v>
      </c>
      <c r="T16" s="2">
        <f t="shared" si="15"/>
        <v>4.4399999999999959</v>
      </c>
      <c r="U16" s="2">
        <f t="shared" si="15"/>
        <v>4.4499999999999957</v>
      </c>
      <c r="V16" s="2">
        <f t="shared" si="15"/>
        <v>4.4599999999999955</v>
      </c>
      <c r="W16" s="2">
        <f t="shared" si="15"/>
        <v>4.4699999999999953</v>
      </c>
      <c r="X16" s="2">
        <f t="shared" si="15"/>
        <v>4.4799999999999951</v>
      </c>
      <c r="Y16" s="2">
        <f t="shared" si="15"/>
        <v>4.4899999999999949</v>
      </c>
      <c r="Z16" s="2">
        <f t="shared" si="6"/>
        <v>4.4999999999999947</v>
      </c>
      <c r="AA16" s="13">
        <v>0.19389999999999999</v>
      </c>
      <c r="AB16" s="16">
        <v>2.2710000000000001E-2</v>
      </c>
    </row>
    <row r="17" spans="2:28" x14ac:dyDescent="0.25">
      <c r="B17" s="2">
        <v>4.51</v>
      </c>
      <c r="C17" s="2">
        <f t="shared" si="1"/>
        <v>4.5199999999999996</v>
      </c>
      <c r="D17" s="2">
        <f t="shared" ref="D17:Y17" si="16">+C17+0.01</f>
        <v>4.5299999999999994</v>
      </c>
      <c r="E17" s="2">
        <f t="shared" si="16"/>
        <v>4.5399999999999991</v>
      </c>
      <c r="F17" s="2">
        <f t="shared" si="16"/>
        <v>4.5499999999999989</v>
      </c>
      <c r="G17" s="2">
        <f t="shared" si="16"/>
        <v>4.5599999999999987</v>
      </c>
      <c r="H17" s="2">
        <f t="shared" si="16"/>
        <v>4.5699999999999985</v>
      </c>
      <c r="I17" s="2">
        <f t="shared" si="16"/>
        <v>4.5799999999999983</v>
      </c>
      <c r="J17" s="2">
        <f t="shared" si="16"/>
        <v>4.5899999999999981</v>
      </c>
      <c r="K17" s="2">
        <f t="shared" si="16"/>
        <v>4.5999999999999979</v>
      </c>
      <c r="L17" s="2">
        <f t="shared" si="16"/>
        <v>4.6099999999999977</v>
      </c>
      <c r="M17" s="2">
        <f t="shared" si="16"/>
        <v>4.6199999999999974</v>
      </c>
      <c r="N17" s="2">
        <f t="shared" si="16"/>
        <v>4.6299999999999972</v>
      </c>
      <c r="O17" s="2">
        <f t="shared" si="16"/>
        <v>4.639999999999997</v>
      </c>
      <c r="P17" s="2">
        <f t="shared" si="16"/>
        <v>4.6499999999999968</v>
      </c>
      <c r="Q17" s="2">
        <f t="shared" si="16"/>
        <v>4.6599999999999966</v>
      </c>
      <c r="R17" s="2">
        <f t="shared" si="16"/>
        <v>4.6699999999999964</v>
      </c>
      <c r="S17" s="2">
        <f t="shared" si="16"/>
        <v>4.6799999999999962</v>
      </c>
      <c r="T17" s="2">
        <f t="shared" si="16"/>
        <v>4.6899999999999959</v>
      </c>
      <c r="U17" s="2">
        <f t="shared" si="16"/>
        <v>4.6999999999999957</v>
      </c>
      <c r="V17" s="2">
        <f t="shared" si="16"/>
        <v>4.7099999999999955</v>
      </c>
      <c r="W17" s="2">
        <f t="shared" si="16"/>
        <v>4.7199999999999953</v>
      </c>
      <c r="X17" s="2">
        <f t="shared" si="16"/>
        <v>4.7299999999999951</v>
      </c>
      <c r="Y17" s="2">
        <f t="shared" si="16"/>
        <v>4.7399999999999949</v>
      </c>
      <c r="Z17" s="2">
        <f t="shared" si="6"/>
        <v>4.7499999999999947</v>
      </c>
      <c r="AA17" s="13">
        <v>0.18290000000000001</v>
      </c>
      <c r="AB17" s="16">
        <v>2.3019999999999999E-2</v>
      </c>
    </row>
    <row r="18" spans="2:28" x14ac:dyDescent="0.25">
      <c r="B18" s="2">
        <v>4.76</v>
      </c>
      <c r="C18" s="2">
        <f t="shared" si="1"/>
        <v>4.7699999999999996</v>
      </c>
      <c r="D18" s="2">
        <f t="shared" ref="D18:Y18" si="17">+C18+0.01</f>
        <v>4.7799999999999994</v>
      </c>
      <c r="E18" s="2">
        <f t="shared" si="17"/>
        <v>4.7899999999999991</v>
      </c>
      <c r="F18" s="2">
        <f t="shared" si="17"/>
        <v>4.7999999999999989</v>
      </c>
      <c r="G18" s="2">
        <f t="shared" si="17"/>
        <v>4.8099999999999987</v>
      </c>
      <c r="H18" s="2">
        <f t="shared" si="17"/>
        <v>4.8199999999999985</v>
      </c>
      <c r="I18" s="2">
        <f t="shared" si="17"/>
        <v>4.8299999999999983</v>
      </c>
      <c r="J18" s="2">
        <f t="shared" si="17"/>
        <v>4.8399999999999981</v>
      </c>
      <c r="K18" s="2">
        <f t="shared" si="17"/>
        <v>4.8499999999999979</v>
      </c>
      <c r="L18" s="2">
        <f t="shared" si="17"/>
        <v>4.8599999999999977</v>
      </c>
      <c r="M18" s="2">
        <f t="shared" si="17"/>
        <v>4.8699999999999974</v>
      </c>
      <c r="N18" s="2">
        <f t="shared" si="17"/>
        <v>4.8799999999999972</v>
      </c>
      <c r="O18" s="2">
        <f t="shared" si="17"/>
        <v>4.889999999999997</v>
      </c>
      <c r="P18" s="2">
        <f t="shared" si="17"/>
        <v>4.8999999999999968</v>
      </c>
      <c r="Q18" s="2">
        <f t="shared" si="17"/>
        <v>4.9099999999999966</v>
      </c>
      <c r="R18" s="2">
        <f t="shared" si="17"/>
        <v>4.9199999999999964</v>
      </c>
      <c r="S18" s="2">
        <f t="shared" si="17"/>
        <v>4.9299999999999962</v>
      </c>
      <c r="T18" s="2">
        <f t="shared" si="17"/>
        <v>4.9399999999999959</v>
      </c>
      <c r="U18" s="2">
        <f t="shared" si="17"/>
        <v>4.9499999999999957</v>
      </c>
      <c r="V18" s="2">
        <f t="shared" si="17"/>
        <v>4.9599999999999955</v>
      </c>
      <c r="W18" s="2">
        <f t="shared" si="17"/>
        <v>4.9699999999999953</v>
      </c>
      <c r="X18" s="2">
        <f t="shared" si="17"/>
        <v>4.9799999999999951</v>
      </c>
      <c r="Y18" s="2">
        <f t="shared" si="17"/>
        <v>4.9899999999999949</v>
      </c>
      <c r="Z18" s="2">
        <f t="shared" si="6"/>
        <v>4.9999999999999947</v>
      </c>
      <c r="AA18" s="13">
        <v>0.17299999999999999</v>
      </c>
      <c r="AB18" s="16">
        <v>2.3300000000000001E-2</v>
      </c>
    </row>
    <row r="19" spans="2:28" x14ac:dyDescent="0.25">
      <c r="B19" s="2">
        <v>5.01</v>
      </c>
      <c r="C19" s="2">
        <f t="shared" si="1"/>
        <v>5.0199999999999996</v>
      </c>
      <c r="D19" s="2">
        <f t="shared" ref="D19:Y19" si="18">+C19+0.01</f>
        <v>5.0299999999999994</v>
      </c>
      <c r="E19" s="2">
        <f t="shared" si="18"/>
        <v>5.0399999999999991</v>
      </c>
      <c r="F19" s="2">
        <f t="shared" si="18"/>
        <v>5.0499999999999989</v>
      </c>
      <c r="G19" s="2">
        <f t="shared" si="18"/>
        <v>5.0599999999999987</v>
      </c>
      <c r="H19" s="2">
        <f t="shared" si="18"/>
        <v>5.0699999999999985</v>
      </c>
      <c r="I19" s="2">
        <f t="shared" si="18"/>
        <v>5.0799999999999983</v>
      </c>
      <c r="J19" s="2">
        <f t="shared" si="18"/>
        <v>5.0899999999999981</v>
      </c>
      <c r="K19" s="2">
        <f t="shared" si="18"/>
        <v>5.0999999999999979</v>
      </c>
      <c r="L19" s="2">
        <f t="shared" si="18"/>
        <v>5.1099999999999977</v>
      </c>
      <c r="M19" s="2">
        <f t="shared" si="18"/>
        <v>5.1199999999999974</v>
      </c>
      <c r="N19" s="2">
        <f t="shared" si="18"/>
        <v>5.1299999999999972</v>
      </c>
      <c r="O19" s="2">
        <f t="shared" si="18"/>
        <v>5.139999999999997</v>
      </c>
      <c r="P19" s="2">
        <f t="shared" si="18"/>
        <v>5.1499999999999968</v>
      </c>
      <c r="Q19" s="2">
        <f t="shared" si="18"/>
        <v>5.1599999999999966</v>
      </c>
      <c r="R19" s="2">
        <f t="shared" si="18"/>
        <v>5.1699999999999964</v>
      </c>
      <c r="S19" s="2">
        <f t="shared" si="18"/>
        <v>5.1799999999999962</v>
      </c>
      <c r="T19" s="2">
        <f t="shared" si="18"/>
        <v>5.1899999999999959</v>
      </c>
      <c r="U19" s="2">
        <f t="shared" si="18"/>
        <v>5.1999999999999957</v>
      </c>
      <c r="V19" s="2">
        <f t="shared" si="18"/>
        <v>5.2099999999999955</v>
      </c>
      <c r="W19" s="2">
        <f t="shared" si="18"/>
        <v>5.2199999999999953</v>
      </c>
      <c r="X19" s="2">
        <f t="shared" si="18"/>
        <v>5.2299999999999951</v>
      </c>
      <c r="Y19" s="2">
        <f t="shared" si="18"/>
        <v>5.2399999999999949</v>
      </c>
      <c r="Z19" s="2">
        <f t="shared" si="6"/>
        <v>5.2499999999999947</v>
      </c>
      <c r="AA19" s="13">
        <v>0.1641</v>
      </c>
      <c r="AB19" s="16">
        <v>2.3550000000000001E-2</v>
      </c>
    </row>
    <row r="20" spans="2:28" x14ac:dyDescent="0.25">
      <c r="B20" s="2">
        <v>5.26</v>
      </c>
      <c r="C20" s="2">
        <f t="shared" si="1"/>
        <v>5.27</v>
      </c>
      <c r="D20" s="2">
        <f t="shared" ref="D20:Y20" si="19">+C20+0.01</f>
        <v>5.2799999999999994</v>
      </c>
      <c r="E20" s="2">
        <f t="shared" si="19"/>
        <v>5.2899999999999991</v>
      </c>
      <c r="F20" s="2">
        <f t="shared" si="19"/>
        <v>5.2999999999999989</v>
      </c>
      <c r="G20" s="2">
        <f t="shared" si="19"/>
        <v>5.3099999999999987</v>
      </c>
      <c r="H20" s="2">
        <f t="shared" si="19"/>
        <v>5.3199999999999985</v>
      </c>
      <c r="I20" s="2">
        <f t="shared" si="19"/>
        <v>5.3299999999999983</v>
      </c>
      <c r="J20" s="2">
        <f t="shared" si="19"/>
        <v>5.3399999999999981</v>
      </c>
      <c r="K20" s="2">
        <f t="shared" si="19"/>
        <v>5.3499999999999979</v>
      </c>
      <c r="L20" s="2">
        <f t="shared" si="19"/>
        <v>5.3599999999999977</v>
      </c>
      <c r="M20" s="2">
        <f t="shared" si="19"/>
        <v>5.3699999999999974</v>
      </c>
      <c r="N20" s="2">
        <f t="shared" si="19"/>
        <v>5.3799999999999972</v>
      </c>
      <c r="O20" s="2">
        <f t="shared" si="19"/>
        <v>5.389999999999997</v>
      </c>
      <c r="P20" s="2">
        <f t="shared" si="19"/>
        <v>5.3999999999999968</v>
      </c>
      <c r="Q20" s="2">
        <f t="shared" si="19"/>
        <v>5.4099999999999966</v>
      </c>
      <c r="R20" s="2">
        <f t="shared" si="19"/>
        <v>5.4199999999999964</v>
      </c>
      <c r="S20" s="2">
        <f t="shared" si="19"/>
        <v>5.4299999999999962</v>
      </c>
      <c r="T20" s="2">
        <f t="shared" si="19"/>
        <v>5.4399999999999959</v>
      </c>
      <c r="U20" s="2">
        <f t="shared" si="19"/>
        <v>5.4499999999999957</v>
      </c>
      <c r="V20" s="2">
        <f t="shared" si="19"/>
        <v>5.4599999999999955</v>
      </c>
      <c r="W20" s="2">
        <f t="shared" si="19"/>
        <v>5.4699999999999953</v>
      </c>
      <c r="X20" s="2">
        <f t="shared" si="19"/>
        <v>5.4799999999999951</v>
      </c>
      <c r="Y20" s="2">
        <f t="shared" si="19"/>
        <v>5.4899999999999949</v>
      </c>
      <c r="Z20" s="2">
        <f t="shared" si="6"/>
        <v>5.4999999999999947</v>
      </c>
      <c r="AA20" s="13">
        <v>0.15609999999999999</v>
      </c>
      <c r="AB20" s="16">
        <v>2.3769999999999999E-2</v>
      </c>
    </row>
    <row r="21" spans="2:28" x14ac:dyDescent="0.25">
      <c r="B21" s="2">
        <v>5.51</v>
      </c>
      <c r="C21" s="2">
        <f t="shared" si="1"/>
        <v>5.52</v>
      </c>
      <c r="D21" s="2">
        <f t="shared" ref="D21:Y21" si="20">+C21+0.01</f>
        <v>5.5299999999999994</v>
      </c>
      <c r="E21" s="2">
        <f t="shared" si="20"/>
        <v>5.5399999999999991</v>
      </c>
      <c r="F21" s="2">
        <f t="shared" si="20"/>
        <v>5.5499999999999989</v>
      </c>
      <c r="G21" s="2">
        <f t="shared" si="20"/>
        <v>5.5599999999999987</v>
      </c>
      <c r="H21" s="2">
        <f t="shared" si="20"/>
        <v>5.5699999999999985</v>
      </c>
      <c r="I21" s="2">
        <f t="shared" si="20"/>
        <v>5.5799999999999983</v>
      </c>
      <c r="J21" s="2">
        <f t="shared" si="20"/>
        <v>5.5899999999999981</v>
      </c>
      <c r="K21" s="2">
        <f t="shared" si="20"/>
        <v>5.5999999999999979</v>
      </c>
      <c r="L21" s="2">
        <f t="shared" si="20"/>
        <v>5.6099999999999977</v>
      </c>
      <c r="M21" s="2">
        <f t="shared" si="20"/>
        <v>5.6199999999999974</v>
      </c>
      <c r="N21" s="2">
        <f t="shared" si="20"/>
        <v>5.6299999999999972</v>
      </c>
      <c r="O21" s="2">
        <f t="shared" si="20"/>
        <v>5.639999999999997</v>
      </c>
      <c r="P21" s="2">
        <f t="shared" si="20"/>
        <v>5.6499999999999968</v>
      </c>
      <c r="Q21" s="2">
        <f t="shared" si="20"/>
        <v>5.6599999999999966</v>
      </c>
      <c r="R21" s="2">
        <f t="shared" si="20"/>
        <v>5.6699999999999964</v>
      </c>
      <c r="S21" s="2">
        <f t="shared" si="20"/>
        <v>5.6799999999999962</v>
      </c>
      <c r="T21" s="2">
        <f t="shared" si="20"/>
        <v>5.6899999999999959</v>
      </c>
      <c r="U21" s="2">
        <f t="shared" si="20"/>
        <v>5.6999999999999957</v>
      </c>
      <c r="V21" s="2">
        <f t="shared" si="20"/>
        <v>5.7099999999999955</v>
      </c>
      <c r="W21" s="2">
        <f t="shared" si="20"/>
        <v>5.7199999999999953</v>
      </c>
      <c r="X21" s="2">
        <f t="shared" si="20"/>
        <v>5.7299999999999951</v>
      </c>
      <c r="Y21" s="2">
        <f t="shared" si="20"/>
        <v>5.7399999999999949</v>
      </c>
      <c r="Z21" s="2">
        <f t="shared" si="6"/>
        <v>5.7499999999999947</v>
      </c>
      <c r="AA21" s="13">
        <v>0.14879999999999999</v>
      </c>
      <c r="AB21" s="16">
        <v>2.3980000000000001E-2</v>
      </c>
    </row>
    <row r="22" spans="2:28" x14ac:dyDescent="0.25">
      <c r="B22" s="2">
        <v>5.76</v>
      </c>
      <c r="C22" s="2">
        <f t="shared" si="1"/>
        <v>5.77</v>
      </c>
      <c r="D22" s="2">
        <f t="shared" ref="D22:Y22" si="21">+C22+0.01</f>
        <v>5.7799999999999994</v>
      </c>
      <c r="E22" s="2">
        <f t="shared" si="21"/>
        <v>5.7899999999999991</v>
      </c>
      <c r="F22" s="2">
        <f t="shared" si="21"/>
        <v>5.7999999999999989</v>
      </c>
      <c r="G22" s="2">
        <f t="shared" si="21"/>
        <v>5.8099999999999987</v>
      </c>
      <c r="H22" s="2">
        <f t="shared" si="21"/>
        <v>5.8199999999999985</v>
      </c>
      <c r="I22" s="2">
        <f t="shared" si="21"/>
        <v>5.8299999999999983</v>
      </c>
      <c r="J22" s="2">
        <f t="shared" si="21"/>
        <v>5.8399999999999981</v>
      </c>
      <c r="K22" s="2">
        <f t="shared" si="21"/>
        <v>5.8499999999999979</v>
      </c>
      <c r="L22" s="2">
        <f t="shared" si="21"/>
        <v>5.8599999999999977</v>
      </c>
      <c r="M22" s="2">
        <f t="shared" si="21"/>
        <v>5.8699999999999974</v>
      </c>
      <c r="N22" s="2">
        <f t="shared" si="21"/>
        <v>5.8799999999999972</v>
      </c>
      <c r="O22" s="2">
        <f t="shared" si="21"/>
        <v>5.889999999999997</v>
      </c>
      <c r="P22" s="2">
        <f t="shared" si="21"/>
        <v>5.8999999999999968</v>
      </c>
      <c r="Q22" s="2">
        <f t="shared" si="21"/>
        <v>5.9099999999999966</v>
      </c>
      <c r="R22" s="2">
        <f t="shared" si="21"/>
        <v>5.9199999999999964</v>
      </c>
      <c r="S22" s="2">
        <f t="shared" si="21"/>
        <v>5.9299999999999962</v>
      </c>
      <c r="T22" s="2">
        <f t="shared" si="21"/>
        <v>5.9399999999999959</v>
      </c>
      <c r="U22" s="2">
        <f t="shared" si="21"/>
        <v>5.9499999999999957</v>
      </c>
      <c r="V22" s="2">
        <f t="shared" si="21"/>
        <v>5.9599999999999955</v>
      </c>
      <c r="W22" s="2">
        <f t="shared" si="21"/>
        <v>5.9699999999999953</v>
      </c>
      <c r="X22" s="2">
        <f t="shared" si="21"/>
        <v>5.9799999999999951</v>
      </c>
      <c r="Y22" s="2">
        <f t="shared" si="21"/>
        <v>5.9899999999999949</v>
      </c>
      <c r="Z22" s="2">
        <f t="shared" si="6"/>
        <v>5.9999999999999947</v>
      </c>
      <c r="AA22" s="13">
        <v>0.14219999999999999</v>
      </c>
      <c r="AB22" s="16">
        <v>2.4160000000000001E-2</v>
      </c>
    </row>
    <row r="23" spans="2:28" x14ac:dyDescent="0.25">
      <c r="B23" s="2">
        <v>6.01</v>
      </c>
      <c r="AA23" s="13">
        <v>0.13619999999999999</v>
      </c>
      <c r="AB23" s="16">
        <v>2.4330000000000001E-2</v>
      </c>
    </row>
    <row r="24" spans="2:28" x14ac:dyDescent="0.25">
      <c r="B24" s="2" t="s">
        <v>55</v>
      </c>
      <c r="AA24" s="14">
        <v>0.13</v>
      </c>
      <c r="AB24" s="16">
        <v>2.4500000000000001E-2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B1:L79"/>
  <sheetViews>
    <sheetView topLeftCell="A64" workbookViewId="0">
      <selection activeCell="C4" sqref="C4"/>
    </sheetView>
  </sheetViews>
  <sheetFormatPr baseColWidth="10" defaultRowHeight="15" x14ac:dyDescent="0.25"/>
  <cols>
    <col min="1" max="1" width="11.42578125" style="2"/>
    <col min="2" max="2" width="51.42578125" style="2" bestFit="1" customWidth="1"/>
    <col min="3" max="3" width="15.5703125" style="2" customWidth="1"/>
    <col min="4" max="9" width="11.42578125" style="2"/>
    <col min="10" max="10" width="20.7109375" style="2" customWidth="1"/>
    <col min="11" max="16384" width="11.42578125" style="2"/>
  </cols>
  <sheetData>
    <row r="1" spans="2:12" x14ac:dyDescent="0.25">
      <c r="B1" s="108" t="s">
        <v>137</v>
      </c>
      <c r="C1" s="109"/>
      <c r="D1" s="109"/>
      <c r="E1" s="109"/>
      <c r="F1" s="109"/>
      <c r="G1" s="109"/>
    </row>
    <row r="2" spans="2:12" x14ac:dyDescent="0.25">
      <c r="B2" s="109"/>
      <c r="C2" s="109"/>
      <c r="D2" s="109"/>
      <c r="E2" s="109"/>
      <c r="F2" s="109"/>
      <c r="G2" s="109"/>
    </row>
    <row r="3" spans="2:12" ht="24" customHeight="1" thickBot="1" x14ac:dyDescent="0.3">
      <c r="B3" s="109"/>
      <c r="C3" s="109"/>
      <c r="D3" s="109"/>
      <c r="E3" s="109"/>
      <c r="F3" s="109"/>
      <c r="G3" s="109"/>
      <c r="J3" s="107" t="s">
        <v>135</v>
      </c>
    </row>
    <row r="4" spans="2:12" ht="15.75" thickBot="1" x14ac:dyDescent="0.3">
      <c r="B4" s="3" t="s">
        <v>2</v>
      </c>
      <c r="C4" s="67">
        <v>907</v>
      </c>
      <c r="I4" s="2" t="s">
        <v>70</v>
      </c>
    </row>
    <row r="5" spans="2:12" x14ac:dyDescent="0.25">
      <c r="B5" s="4" t="s">
        <v>3</v>
      </c>
      <c r="C5" s="67">
        <v>401.1123</v>
      </c>
      <c r="I5" s="2" t="s">
        <v>71</v>
      </c>
    </row>
    <row r="6" spans="2:12" x14ac:dyDescent="0.25">
      <c r="B6" s="4" t="s">
        <v>4</v>
      </c>
      <c r="C6" s="63">
        <v>1</v>
      </c>
      <c r="I6" s="11" t="s">
        <v>68</v>
      </c>
      <c r="J6" s="11">
        <v>1</v>
      </c>
      <c r="K6" s="11" t="s">
        <v>69</v>
      </c>
      <c r="L6" s="11">
        <v>0</v>
      </c>
    </row>
    <row r="7" spans="2:12" x14ac:dyDescent="0.25">
      <c r="B7" s="4" t="s">
        <v>5</v>
      </c>
      <c r="C7" s="63">
        <v>0</v>
      </c>
      <c r="I7" s="2" t="s">
        <v>72</v>
      </c>
    </row>
    <row r="8" spans="2:12" x14ac:dyDescent="0.25">
      <c r="B8" s="4" t="s">
        <v>6</v>
      </c>
      <c r="C8" s="63">
        <v>0</v>
      </c>
      <c r="I8" s="2" t="s">
        <v>73</v>
      </c>
    </row>
    <row r="9" spans="2:12" x14ac:dyDescent="0.25">
      <c r="B9" s="5" t="s">
        <v>75</v>
      </c>
      <c r="C9" s="103">
        <v>0</v>
      </c>
      <c r="I9" s="11" t="s">
        <v>68</v>
      </c>
      <c r="J9" s="11">
        <v>1</v>
      </c>
      <c r="K9" s="11" t="s">
        <v>69</v>
      </c>
      <c r="L9" s="11">
        <v>0</v>
      </c>
    </row>
    <row r="10" spans="2:12" ht="15.75" thickBot="1" x14ac:dyDescent="0.3">
      <c r="B10" s="5" t="s">
        <v>78</v>
      </c>
      <c r="C10" s="103">
        <v>60</v>
      </c>
      <c r="I10" s="2" t="s">
        <v>74</v>
      </c>
    </row>
    <row r="11" spans="2:12" x14ac:dyDescent="0.25">
      <c r="B11" s="7" t="s">
        <v>77</v>
      </c>
      <c r="C11" s="8">
        <v>113.14</v>
      </c>
    </row>
    <row r="12" spans="2:12" ht="15.75" thickBot="1" x14ac:dyDescent="0.3">
      <c r="B12" s="9" t="s">
        <v>76</v>
      </c>
      <c r="C12" s="10">
        <f>+C5/C11</f>
        <v>3.5452739968181013</v>
      </c>
    </row>
    <row r="13" spans="2:12" x14ac:dyDescent="0.25">
      <c r="B13" s="97" t="s">
        <v>9</v>
      </c>
      <c r="C13" s="98" t="s">
        <v>8</v>
      </c>
      <c r="D13" s="99" t="s">
        <v>7</v>
      </c>
      <c r="K13" s="44"/>
    </row>
    <row r="14" spans="2:12" x14ac:dyDescent="0.25">
      <c r="B14" s="100" t="s">
        <v>10</v>
      </c>
      <c r="C14" s="75"/>
      <c r="D14" s="73"/>
    </row>
    <row r="15" spans="2:12" x14ac:dyDescent="0.25">
      <c r="B15" s="71" t="s">
        <v>11</v>
      </c>
      <c r="C15" s="93">
        <f>+C5</f>
        <v>401.1123</v>
      </c>
      <c r="D15" s="80"/>
    </row>
    <row r="16" spans="2:12" x14ac:dyDescent="0.25">
      <c r="B16" s="71" t="s">
        <v>12</v>
      </c>
      <c r="C16" s="101">
        <f>+VLOOKUP(C12,'Tabla Art 167'!B3:AB24,26)</f>
        <v>0.23699999999999999</v>
      </c>
      <c r="D16" s="80"/>
      <c r="E16" s="13"/>
    </row>
    <row r="17" spans="2:5" x14ac:dyDescent="0.25">
      <c r="B17" s="71" t="s">
        <v>13</v>
      </c>
      <c r="C17" s="93">
        <f>+C15*C16</f>
        <v>95.063615099999993</v>
      </c>
      <c r="D17" s="80"/>
    </row>
    <row r="18" spans="2:5" x14ac:dyDescent="0.25">
      <c r="B18" s="71" t="s">
        <v>14</v>
      </c>
      <c r="C18" s="102">
        <v>365</v>
      </c>
      <c r="D18" s="73"/>
    </row>
    <row r="19" spans="2:5" ht="15.75" thickBot="1" x14ac:dyDescent="0.3">
      <c r="B19" s="92" t="s">
        <v>15</v>
      </c>
      <c r="C19" s="77">
        <f>+C17*C18</f>
        <v>34698.219511499999</v>
      </c>
      <c r="D19" s="78">
        <f>+C19/12</f>
        <v>2891.518292625</v>
      </c>
    </row>
    <row r="20" spans="2:5" x14ac:dyDescent="0.25">
      <c r="B20" s="43" t="s">
        <v>16</v>
      </c>
      <c r="C20" s="24"/>
      <c r="D20" s="25"/>
    </row>
    <row r="21" spans="2:5" x14ac:dyDescent="0.25">
      <c r="B21" s="26" t="s">
        <v>17</v>
      </c>
      <c r="C21" s="27">
        <f>+C5</f>
        <v>401.1123</v>
      </c>
      <c r="D21" s="28"/>
    </row>
    <row r="22" spans="2:5" x14ac:dyDescent="0.25">
      <c r="B22" s="26" t="s">
        <v>18</v>
      </c>
      <c r="C22" s="29">
        <f>+VLOOKUP(C12,'Tabla Art 167'!B3:AB24,27)</f>
        <v>2.1489999999999999E-2</v>
      </c>
      <c r="D22" s="28"/>
      <c r="E22" s="13"/>
    </row>
    <row r="23" spans="2:5" x14ac:dyDescent="0.25">
      <c r="B23" s="26" t="s">
        <v>19</v>
      </c>
      <c r="C23" s="30">
        <f>+C21*C22</f>
        <v>8.6199033269999994</v>
      </c>
      <c r="D23" s="28"/>
    </row>
    <row r="24" spans="2:5" x14ac:dyDescent="0.25">
      <c r="B24" s="26" t="s">
        <v>14</v>
      </c>
      <c r="C24" s="31">
        <v>365</v>
      </c>
      <c r="D24" s="28"/>
    </row>
    <row r="25" spans="2:5" x14ac:dyDescent="0.25">
      <c r="B25" s="26" t="s">
        <v>20</v>
      </c>
      <c r="C25" s="27">
        <f>+C23*C24</f>
        <v>3146.2647143549998</v>
      </c>
      <c r="D25" s="32"/>
    </row>
    <row r="26" spans="2:5" x14ac:dyDescent="0.25">
      <c r="B26" s="26" t="s">
        <v>21</v>
      </c>
      <c r="C26" s="96">
        <f>(+C4-150)/52</f>
        <v>14.557692307692308</v>
      </c>
      <c r="D26" s="28"/>
    </row>
    <row r="27" spans="2:5" ht="15.75" thickBot="1" x14ac:dyDescent="0.3">
      <c r="B27" s="33" t="s">
        <v>22</v>
      </c>
      <c r="C27" s="34">
        <f>+C25*C26</f>
        <v>45802.353630129517</v>
      </c>
      <c r="D27" s="35">
        <f>+C27/12</f>
        <v>3816.8628025107932</v>
      </c>
    </row>
    <row r="28" spans="2:5" x14ac:dyDescent="0.25">
      <c r="B28" s="68" t="s">
        <v>23</v>
      </c>
      <c r="C28" s="69"/>
      <c r="D28" s="70"/>
    </row>
    <row r="29" spans="2:5" x14ac:dyDescent="0.25">
      <c r="B29" s="71" t="s">
        <v>24</v>
      </c>
      <c r="C29" s="72">
        <f>+C19</f>
        <v>34698.219511499999</v>
      </c>
      <c r="D29" s="73"/>
    </row>
    <row r="30" spans="2:5" x14ac:dyDescent="0.25">
      <c r="B30" s="71" t="s">
        <v>25</v>
      </c>
      <c r="C30" s="93">
        <f>+C27</f>
        <v>45802.353630129517</v>
      </c>
      <c r="D30" s="73"/>
    </row>
    <row r="31" spans="2:5" ht="15.75" thickBot="1" x14ac:dyDescent="0.3">
      <c r="B31" s="92" t="s">
        <v>26</v>
      </c>
      <c r="C31" s="94">
        <f>SUM(C29:C30)</f>
        <v>80500.573141629517</v>
      </c>
      <c r="D31" s="95">
        <f>+C31/12</f>
        <v>6708.3810951357927</v>
      </c>
    </row>
    <row r="32" spans="2:5" x14ac:dyDescent="0.25">
      <c r="B32" s="43" t="s">
        <v>27</v>
      </c>
      <c r="C32" s="24"/>
      <c r="D32" s="25"/>
    </row>
    <row r="33" spans="2:4" x14ac:dyDescent="0.25">
      <c r="B33" s="26" t="s">
        <v>23</v>
      </c>
      <c r="C33" s="36">
        <f>+C31</f>
        <v>80500.573141629517</v>
      </c>
      <c r="D33" s="28"/>
    </row>
    <row r="34" spans="2:4" x14ac:dyDescent="0.25">
      <c r="B34" s="26" t="s">
        <v>28</v>
      </c>
      <c r="C34" s="37">
        <v>0.15</v>
      </c>
      <c r="D34" s="28"/>
    </row>
    <row r="35" spans="2:4" ht="15.75" thickBot="1" x14ac:dyDescent="0.3">
      <c r="B35" s="33" t="s">
        <v>29</v>
      </c>
      <c r="C35" s="34">
        <f>(C33*C34)*C6</f>
        <v>12075.085971244427</v>
      </c>
      <c r="D35" s="35">
        <f>+C35/12</f>
        <v>1006.2571642703689</v>
      </c>
    </row>
    <row r="36" spans="2:4" x14ac:dyDescent="0.25">
      <c r="B36" s="68" t="s">
        <v>30</v>
      </c>
      <c r="C36" s="69"/>
      <c r="D36" s="70"/>
    </row>
    <row r="37" spans="2:4" x14ac:dyDescent="0.25">
      <c r="B37" s="71" t="s">
        <v>23</v>
      </c>
      <c r="C37" s="72">
        <f>+C31</f>
        <v>80500.573141629517</v>
      </c>
      <c r="D37" s="73"/>
    </row>
    <row r="38" spans="2:4" x14ac:dyDescent="0.25">
      <c r="B38" s="71" t="s">
        <v>31</v>
      </c>
      <c r="C38" s="74">
        <v>0.1</v>
      </c>
      <c r="D38" s="73"/>
    </row>
    <row r="39" spans="2:4" x14ac:dyDescent="0.25">
      <c r="B39" s="71" t="s">
        <v>32</v>
      </c>
      <c r="C39" s="75">
        <f>+C7</f>
        <v>0</v>
      </c>
      <c r="D39" s="73"/>
    </row>
    <row r="40" spans="2:4" ht="15.75" thickBot="1" x14ac:dyDescent="0.3">
      <c r="B40" s="76" t="s">
        <v>33</v>
      </c>
      <c r="C40" s="77">
        <f>+(C37*C38)*C39</f>
        <v>0</v>
      </c>
      <c r="D40" s="78">
        <f>+C40/12</f>
        <v>0</v>
      </c>
    </row>
    <row r="41" spans="2:4" x14ac:dyDescent="0.25">
      <c r="B41" s="43" t="s">
        <v>34</v>
      </c>
      <c r="C41" s="24"/>
      <c r="D41" s="25"/>
    </row>
    <row r="42" spans="2:4" x14ac:dyDescent="0.25">
      <c r="B42" s="26" t="s">
        <v>23</v>
      </c>
      <c r="C42" s="36">
        <f>+C33</f>
        <v>80500.573141629517</v>
      </c>
      <c r="D42" s="28"/>
    </row>
    <row r="43" spans="2:4" x14ac:dyDescent="0.25">
      <c r="B43" s="26" t="s">
        <v>35</v>
      </c>
      <c r="C43" s="37">
        <v>0.2</v>
      </c>
      <c r="D43" s="28"/>
    </row>
    <row r="44" spans="2:4" x14ac:dyDescent="0.25">
      <c r="B44" s="26" t="s">
        <v>36</v>
      </c>
      <c r="C44" s="38">
        <f>+C8</f>
        <v>0</v>
      </c>
      <c r="D44" s="28"/>
    </row>
    <row r="45" spans="2:4" ht="15.75" thickBot="1" x14ac:dyDescent="0.3">
      <c r="B45" s="33" t="s">
        <v>37</v>
      </c>
      <c r="C45" s="39">
        <f>(C42*C43)*C44</f>
        <v>0</v>
      </c>
      <c r="D45" s="40">
        <f>+C45/12</f>
        <v>0</v>
      </c>
    </row>
    <row r="46" spans="2:4" x14ac:dyDescent="0.25">
      <c r="B46" s="68" t="s">
        <v>38</v>
      </c>
      <c r="C46" s="69"/>
      <c r="D46" s="70"/>
    </row>
    <row r="47" spans="2:4" x14ac:dyDescent="0.25">
      <c r="B47" s="71" t="s">
        <v>23</v>
      </c>
      <c r="C47" s="72">
        <f>+C33</f>
        <v>80500.573141629517</v>
      </c>
      <c r="D47" s="73"/>
    </row>
    <row r="48" spans="2:4" x14ac:dyDescent="0.25">
      <c r="B48" s="71" t="s">
        <v>39</v>
      </c>
      <c r="C48" s="74">
        <v>0.15</v>
      </c>
      <c r="D48" s="73"/>
    </row>
    <row r="49" spans="2:7" ht="15.75" thickBot="1" x14ac:dyDescent="0.3">
      <c r="B49" s="92" t="s">
        <v>40</v>
      </c>
      <c r="C49" s="77">
        <f>(C47*C48)*C9</f>
        <v>0</v>
      </c>
      <c r="D49" s="78">
        <f>+C49/12</f>
        <v>0</v>
      </c>
    </row>
    <row r="50" spans="2:7" x14ac:dyDescent="0.25">
      <c r="B50" s="43" t="s">
        <v>41</v>
      </c>
      <c r="C50" s="24"/>
      <c r="D50" s="25"/>
    </row>
    <row r="51" spans="2:7" x14ac:dyDescent="0.25">
      <c r="B51" s="26" t="s">
        <v>42</v>
      </c>
      <c r="C51" s="36">
        <f>+C49+C45+C40+C35</f>
        <v>12075.085971244427</v>
      </c>
      <c r="D51" s="28"/>
    </row>
    <row r="52" spans="2:7" x14ac:dyDescent="0.25">
      <c r="B52" s="26" t="s">
        <v>43</v>
      </c>
      <c r="C52" s="36">
        <f>+C31</f>
        <v>80500.573141629517</v>
      </c>
      <c r="D52" s="28"/>
    </row>
    <row r="53" spans="2:7" ht="15.75" thickBot="1" x14ac:dyDescent="0.3">
      <c r="B53" s="33" t="s">
        <v>44</v>
      </c>
      <c r="C53" s="41">
        <f>SUM(C51:C52)</f>
        <v>92575.659112873938</v>
      </c>
      <c r="D53" s="40">
        <f>+C53/12</f>
        <v>7714.6382594061615</v>
      </c>
    </row>
    <row r="54" spans="2:7" x14ac:dyDescent="0.25">
      <c r="B54" s="68" t="s">
        <v>45</v>
      </c>
      <c r="C54" s="69"/>
      <c r="D54" s="70"/>
    </row>
    <row r="55" spans="2:7" x14ac:dyDescent="0.25">
      <c r="B55" s="71" t="s">
        <v>41</v>
      </c>
      <c r="C55" s="72">
        <f>+C53</f>
        <v>92575.659112873938</v>
      </c>
      <c r="D55" s="73"/>
    </row>
    <row r="56" spans="2:7" x14ac:dyDescent="0.25">
      <c r="B56" s="71" t="s">
        <v>46</v>
      </c>
      <c r="C56" s="91">
        <v>1.1100000000000001</v>
      </c>
      <c r="D56" s="73"/>
    </row>
    <row r="57" spans="2:7" ht="15.75" thickBot="1" x14ac:dyDescent="0.3">
      <c r="B57" s="92" t="s">
        <v>47</v>
      </c>
      <c r="C57" s="77">
        <f>+C55*C56</f>
        <v>102758.98161529007</v>
      </c>
      <c r="D57" s="78">
        <f>+C57/12</f>
        <v>8563.248467940839</v>
      </c>
    </row>
    <row r="58" spans="2:7" x14ac:dyDescent="0.25">
      <c r="B58" s="43" t="s">
        <v>48</v>
      </c>
      <c r="C58" s="24"/>
      <c r="D58" s="25"/>
    </row>
    <row r="59" spans="2:7" x14ac:dyDescent="0.25">
      <c r="B59" s="26" t="s">
        <v>49</v>
      </c>
      <c r="C59" s="42">
        <f>+VLOOKUP(C10,'PORCENTAJE DE EDAD'!B3:C8,2)</f>
        <v>0.75</v>
      </c>
      <c r="D59" s="28"/>
    </row>
    <row r="60" spans="2:7" x14ac:dyDescent="0.25">
      <c r="B60" s="26" t="s">
        <v>50</v>
      </c>
      <c r="C60" s="36">
        <f>+C57</f>
        <v>102758.98161529007</v>
      </c>
      <c r="D60" s="28"/>
    </row>
    <row r="61" spans="2:7" ht="15.75" thickBot="1" x14ac:dyDescent="0.3">
      <c r="B61" s="84" t="s">
        <v>51</v>
      </c>
      <c r="C61" s="88">
        <f>+C60*C59</f>
        <v>77069.236211467563</v>
      </c>
      <c r="D61" s="89">
        <f>+C61/12</f>
        <v>6422.4363509556306</v>
      </c>
      <c r="F61" s="6"/>
    </row>
    <row r="64" spans="2:7" x14ac:dyDescent="0.25">
      <c r="B64" s="108" t="s">
        <v>136</v>
      </c>
      <c r="C64" s="109"/>
      <c r="D64" s="109"/>
      <c r="E64" s="109"/>
      <c r="F64" s="109"/>
      <c r="G64" s="109"/>
    </row>
    <row r="65" spans="2:7" x14ac:dyDescent="0.25">
      <c r="B65" s="109"/>
      <c r="C65" s="109"/>
      <c r="D65" s="109"/>
      <c r="E65" s="109"/>
      <c r="F65" s="109"/>
      <c r="G65" s="109"/>
    </row>
    <row r="66" spans="2:7" ht="15.75" thickBot="1" x14ac:dyDescent="0.3">
      <c r="B66" s="109"/>
      <c r="C66" s="109"/>
      <c r="D66" s="109"/>
      <c r="E66" s="109"/>
      <c r="F66" s="109"/>
      <c r="G66" s="109"/>
    </row>
    <row r="67" spans="2:7" x14ac:dyDescent="0.25">
      <c r="B67" s="43" t="s">
        <v>109</v>
      </c>
      <c r="C67" s="24"/>
      <c r="D67" s="25"/>
    </row>
    <row r="68" spans="2:7" x14ac:dyDescent="0.25">
      <c r="B68" s="26" t="s">
        <v>97</v>
      </c>
      <c r="C68" s="36">
        <f>+D61</f>
        <v>6422.4363509556306</v>
      </c>
      <c r="D68" s="28"/>
    </row>
    <row r="69" spans="2:7" x14ac:dyDescent="0.25">
      <c r="B69" s="26" t="s">
        <v>110</v>
      </c>
      <c r="C69" s="37">
        <v>0.9</v>
      </c>
      <c r="D69" s="28"/>
    </row>
    <row r="70" spans="2:7" ht="15.75" thickBot="1" x14ac:dyDescent="0.3">
      <c r="B70" s="55" t="s">
        <v>29</v>
      </c>
      <c r="C70" s="56">
        <f>+C68*C69</f>
        <v>5780.1927158600674</v>
      </c>
      <c r="D70" s="57"/>
    </row>
    <row r="71" spans="2:7" x14ac:dyDescent="0.25">
      <c r="B71" s="68" t="s">
        <v>111</v>
      </c>
      <c r="C71" s="69"/>
      <c r="D71" s="70"/>
    </row>
    <row r="72" spans="2:7" x14ac:dyDescent="0.25">
      <c r="B72" s="71" t="s">
        <v>97</v>
      </c>
      <c r="C72" s="72">
        <f>+D61</f>
        <v>6422.4363509556306</v>
      </c>
      <c r="D72" s="73"/>
    </row>
    <row r="73" spans="2:7" x14ac:dyDescent="0.25">
      <c r="B73" s="71" t="s">
        <v>112</v>
      </c>
      <c r="C73" s="74">
        <v>0.2</v>
      </c>
      <c r="D73" s="73"/>
    </row>
    <row r="74" spans="2:7" x14ac:dyDescent="0.25">
      <c r="B74" s="71" t="s">
        <v>113</v>
      </c>
      <c r="C74" s="75">
        <f>+C7</f>
        <v>0</v>
      </c>
      <c r="D74" s="73"/>
    </row>
    <row r="75" spans="2:7" ht="15.75" thickBot="1" x14ac:dyDescent="0.3">
      <c r="B75" s="86" t="s">
        <v>33</v>
      </c>
      <c r="C75" s="87">
        <f>+(C72*C73)*C74</f>
        <v>0</v>
      </c>
      <c r="D75" s="83">
        <f>+C75/12</f>
        <v>0</v>
      </c>
    </row>
    <row r="76" spans="2:7" x14ac:dyDescent="0.25">
      <c r="B76" s="43" t="s">
        <v>114</v>
      </c>
      <c r="C76" s="24"/>
      <c r="D76" s="25"/>
    </row>
    <row r="77" spans="2:7" x14ac:dyDescent="0.25">
      <c r="B77" s="26" t="s">
        <v>115</v>
      </c>
      <c r="C77" s="36">
        <f>+C70</f>
        <v>5780.1927158600674</v>
      </c>
      <c r="D77" s="28"/>
    </row>
    <row r="78" spans="2:7" x14ac:dyDescent="0.25">
      <c r="B78" s="26" t="s">
        <v>116</v>
      </c>
      <c r="C78" s="58">
        <f>+C75</f>
        <v>0</v>
      </c>
      <c r="D78" s="28"/>
    </row>
    <row r="79" spans="2:7" ht="15.75" thickBot="1" x14ac:dyDescent="0.3">
      <c r="B79" s="55" t="s">
        <v>117</v>
      </c>
      <c r="C79" s="56">
        <f>SUM(C77:C78)</f>
        <v>5780.1927158600674</v>
      </c>
      <c r="D79" s="57"/>
    </row>
  </sheetData>
  <mergeCells count="2">
    <mergeCell ref="B1:G3"/>
    <mergeCell ref="B64:G6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H14"/>
  <sheetViews>
    <sheetView workbookViewId="0">
      <selection activeCell="K16" sqref="K16"/>
    </sheetView>
  </sheetViews>
  <sheetFormatPr baseColWidth="10" defaultRowHeight="15" x14ac:dyDescent="0.25"/>
  <cols>
    <col min="1" max="1" width="11.42578125" style="11"/>
    <col min="2" max="2" width="12.85546875" style="11" bestFit="1" customWidth="1"/>
    <col min="3" max="3" width="12.28515625" style="11" bestFit="1" customWidth="1"/>
    <col min="4" max="4" width="17.140625" style="11" customWidth="1"/>
    <col min="5" max="5" width="16.42578125" style="11" customWidth="1"/>
    <col min="6" max="6" width="15.28515625" style="11" bestFit="1" customWidth="1"/>
    <col min="7" max="7" width="15.85546875" style="11" customWidth="1"/>
    <col min="8" max="8" width="32.42578125" style="11" bestFit="1" customWidth="1"/>
    <col min="9" max="16384" width="11.42578125" style="11"/>
  </cols>
  <sheetData>
    <row r="2" spans="2:8" ht="36" customHeight="1" x14ac:dyDescent="0.25">
      <c r="B2" s="104" t="s">
        <v>56</v>
      </c>
      <c r="C2" s="104" t="s">
        <v>57</v>
      </c>
      <c r="D2" s="105" t="s">
        <v>58</v>
      </c>
      <c r="E2" s="105" t="s">
        <v>59</v>
      </c>
      <c r="F2" s="105" t="s">
        <v>60</v>
      </c>
      <c r="G2" s="105" t="s">
        <v>61</v>
      </c>
      <c r="H2" s="105" t="s">
        <v>67</v>
      </c>
    </row>
    <row r="3" spans="2:8" x14ac:dyDescent="0.25">
      <c r="B3" s="17">
        <v>43831</v>
      </c>
      <c r="C3" s="17">
        <v>44681</v>
      </c>
      <c r="D3" s="12">
        <f>+C3-B3+1</f>
        <v>851</v>
      </c>
      <c r="E3" s="12">
        <f>+D3/7</f>
        <v>121.57142857142857</v>
      </c>
      <c r="F3" s="12">
        <v>700</v>
      </c>
      <c r="G3" s="18">
        <f t="shared" ref="G3:G8" si="0">+F3*E3</f>
        <v>85100</v>
      </c>
    </row>
    <row r="4" spans="2:8" x14ac:dyDescent="0.25">
      <c r="B4" s="17">
        <v>42736</v>
      </c>
      <c r="C4" s="17">
        <v>43830</v>
      </c>
      <c r="D4" s="12">
        <f>+C4-B4+1</f>
        <v>1095</v>
      </c>
      <c r="E4" s="12">
        <f>+D4/7</f>
        <v>156.42857142857142</v>
      </c>
      <c r="F4" s="12">
        <v>400</v>
      </c>
      <c r="G4" s="18">
        <f t="shared" si="0"/>
        <v>62571.428571428565</v>
      </c>
    </row>
    <row r="5" spans="2:8" x14ac:dyDescent="0.25">
      <c r="B5" s="17"/>
      <c r="C5" s="17"/>
      <c r="D5" s="12">
        <f>+C5-B5+1</f>
        <v>1</v>
      </c>
      <c r="E5" s="12">
        <f>+D5/7</f>
        <v>0.14285714285714285</v>
      </c>
      <c r="F5" s="12"/>
      <c r="G5" s="18">
        <f t="shared" si="0"/>
        <v>0</v>
      </c>
    </row>
    <row r="6" spans="2:8" x14ac:dyDescent="0.25">
      <c r="B6" s="17"/>
      <c r="C6" s="17"/>
      <c r="D6" s="12">
        <f>+C6-B6+1</f>
        <v>1</v>
      </c>
      <c r="E6" s="12">
        <f>+D6/7</f>
        <v>0.14285714285714285</v>
      </c>
      <c r="F6" s="12"/>
      <c r="G6" s="18">
        <f t="shared" si="0"/>
        <v>0</v>
      </c>
    </row>
    <row r="7" spans="2:8" x14ac:dyDescent="0.25">
      <c r="B7" s="17"/>
      <c r="C7" s="17"/>
      <c r="D7" s="12">
        <f>+C7-B7+1</f>
        <v>1</v>
      </c>
      <c r="E7" s="12">
        <f>+D7/7</f>
        <v>0.14285714285714285</v>
      </c>
      <c r="F7" s="12"/>
      <c r="G7" s="18">
        <f t="shared" si="0"/>
        <v>0</v>
      </c>
    </row>
    <row r="8" spans="2:8" x14ac:dyDescent="0.25">
      <c r="B8" s="17"/>
      <c r="C8" s="17"/>
      <c r="D8" s="12"/>
      <c r="E8" s="12"/>
      <c r="F8" s="12"/>
      <c r="G8" s="18">
        <f t="shared" si="0"/>
        <v>0</v>
      </c>
    </row>
    <row r="9" spans="2:8" x14ac:dyDescent="0.25">
      <c r="B9" s="12"/>
      <c r="C9" s="12"/>
      <c r="D9" s="12"/>
      <c r="E9" s="12"/>
      <c r="F9" s="12"/>
      <c r="G9" s="18"/>
    </row>
    <row r="12" spans="2:8" ht="30" x14ac:dyDescent="0.25">
      <c r="D12" s="20" t="s">
        <v>62</v>
      </c>
      <c r="E12" s="23">
        <f>SUM(E3:E9)</f>
        <v>278.4285714285715</v>
      </c>
      <c r="F12" s="21" t="s">
        <v>63</v>
      </c>
      <c r="G12" s="19">
        <f>SUM(G3:G9)</f>
        <v>147671.42857142858</v>
      </c>
    </row>
    <row r="13" spans="2:8" ht="30" x14ac:dyDescent="0.25">
      <c r="F13" s="21" t="s">
        <v>64</v>
      </c>
      <c r="G13" s="22">
        <v>500</v>
      </c>
    </row>
    <row r="14" spans="2:8" ht="30" x14ac:dyDescent="0.25">
      <c r="D14" s="20" t="s">
        <v>66</v>
      </c>
      <c r="E14" s="22">
        <f>+E12-G13</f>
        <v>-221.5714285714285</v>
      </c>
      <c r="F14" s="21" t="s">
        <v>65</v>
      </c>
      <c r="G14" s="12">
        <f>+G12/G13</f>
        <v>295.34285714285716</v>
      </c>
    </row>
  </sheetData>
  <sheetProtection selectLockedCells="1" selectUnlockedCells="1"/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F389-04F4-4A85-8FFF-E0436FB9097F}">
  <dimension ref="B1:L82"/>
  <sheetViews>
    <sheetView tabSelected="1" topLeftCell="B1" workbookViewId="0">
      <selection activeCell="B1" sqref="B1:G3"/>
    </sheetView>
  </sheetViews>
  <sheetFormatPr baseColWidth="10" defaultRowHeight="15" x14ac:dyDescent="0.25"/>
  <cols>
    <col min="1" max="1" width="11.42578125" style="2"/>
    <col min="2" max="2" width="47.5703125" style="2" customWidth="1"/>
    <col min="3" max="3" width="15.5703125" style="2" customWidth="1"/>
    <col min="4" max="10" width="11.42578125" style="2"/>
    <col min="11" max="11" width="17.85546875" style="2" customWidth="1"/>
    <col min="12" max="16384" width="11.42578125" style="2"/>
  </cols>
  <sheetData>
    <row r="1" spans="2:12" x14ac:dyDescent="0.25">
      <c r="B1" s="110" t="s">
        <v>138</v>
      </c>
      <c r="C1" s="111"/>
      <c r="D1" s="111"/>
      <c r="E1" s="111"/>
      <c r="F1" s="111"/>
      <c r="G1" s="111"/>
    </row>
    <row r="2" spans="2:12" x14ac:dyDescent="0.25">
      <c r="B2" s="111"/>
      <c r="C2" s="111"/>
      <c r="D2" s="111"/>
      <c r="E2" s="111"/>
      <c r="F2" s="111"/>
      <c r="G2" s="111"/>
    </row>
    <row r="3" spans="2:12" ht="24" customHeight="1" thickBot="1" x14ac:dyDescent="0.35">
      <c r="B3" s="111"/>
      <c r="C3" s="111"/>
      <c r="D3" s="111"/>
      <c r="E3" s="111"/>
      <c r="F3" s="111"/>
      <c r="G3" s="111"/>
      <c r="K3" s="106" t="s">
        <v>134</v>
      </c>
    </row>
    <row r="4" spans="2:12" x14ac:dyDescent="0.25">
      <c r="B4" s="3" t="s">
        <v>79</v>
      </c>
      <c r="C4" s="67">
        <v>1005.62</v>
      </c>
      <c r="I4" s="2" t="s">
        <v>132</v>
      </c>
    </row>
    <row r="5" spans="2:12" x14ac:dyDescent="0.25">
      <c r="B5" s="64" t="s">
        <v>80</v>
      </c>
      <c r="C5" s="61">
        <v>0.4</v>
      </c>
    </row>
    <row r="6" spans="2:12" x14ac:dyDescent="0.25">
      <c r="B6" s="64" t="s">
        <v>81</v>
      </c>
      <c r="C6" s="62">
        <f>+C4*C5</f>
        <v>402.24800000000005</v>
      </c>
      <c r="I6" s="45" t="s">
        <v>82</v>
      </c>
      <c r="J6" s="11"/>
      <c r="K6" s="11"/>
      <c r="L6" s="11"/>
    </row>
    <row r="7" spans="2:12" x14ac:dyDescent="0.25">
      <c r="B7" s="64" t="s">
        <v>83</v>
      </c>
      <c r="C7" s="63">
        <v>30.4</v>
      </c>
      <c r="I7" s="2" t="s">
        <v>84</v>
      </c>
    </row>
    <row r="8" spans="2:12" x14ac:dyDescent="0.25">
      <c r="B8" s="64" t="s">
        <v>85</v>
      </c>
      <c r="C8" s="65">
        <f>+C7*C6</f>
        <v>12228.3392</v>
      </c>
      <c r="I8" s="2" t="s">
        <v>86</v>
      </c>
    </row>
    <row r="9" spans="2:12" x14ac:dyDescent="0.25">
      <c r="B9" s="46" t="s">
        <v>87</v>
      </c>
      <c r="C9" s="66">
        <v>1</v>
      </c>
      <c r="I9" s="2" t="s">
        <v>88</v>
      </c>
    </row>
    <row r="10" spans="2:12" ht="33" customHeight="1" x14ac:dyDescent="0.25">
      <c r="B10" s="47" t="s">
        <v>89</v>
      </c>
      <c r="C10" s="66">
        <v>3</v>
      </c>
      <c r="I10" s="2" t="s">
        <v>90</v>
      </c>
    </row>
    <row r="11" spans="2:12" x14ac:dyDescent="0.25">
      <c r="B11" s="47" t="s">
        <v>91</v>
      </c>
      <c r="C11" s="66">
        <v>0</v>
      </c>
      <c r="I11" s="2" t="s">
        <v>92</v>
      </c>
    </row>
    <row r="12" spans="2:12" x14ac:dyDescent="0.25">
      <c r="B12" s="47" t="s">
        <v>93</v>
      </c>
      <c r="C12" s="66">
        <v>0</v>
      </c>
      <c r="I12" s="2" t="s">
        <v>94</v>
      </c>
    </row>
    <row r="13" spans="2:12" ht="15.75" thickBot="1" x14ac:dyDescent="0.3">
      <c r="B13" s="47" t="s">
        <v>95</v>
      </c>
      <c r="C13" s="66">
        <v>0</v>
      </c>
      <c r="I13" s="2" t="s">
        <v>96</v>
      </c>
    </row>
    <row r="14" spans="2:12" x14ac:dyDescent="0.25">
      <c r="B14" s="43" t="s">
        <v>27</v>
      </c>
      <c r="C14" s="24"/>
      <c r="D14" s="25"/>
    </row>
    <row r="15" spans="2:12" x14ac:dyDescent="0.25">
      <c r="B15" s="26" t="s">
        <v>97</v>
      </c>
      <c r="C15" s="36">
        <f>+C8</f>
        <v>12228.3392</v>
      </c>
      <c r="D15" s="28"/>
    </row>
    <row r="16" spans="2:12" x14ac:dyDescent="0.25">
      <c r="B16" s="26" t="s">
        <v>28</v>
      </c>
      <c r="C16" s="37">
        <v>0.15</v>
      </c>
      <c r="D16" s="28"/>
    </row>
    <row r="17" spans="2:4" ht="15.75" thickBot="1" x14ac:dyDescent="0.3">
      <c r="B17" s="33" t="s">
        <v>29</v>
      </c>
      <c r="C17" s="34">
        <f>(C15*C9)*C16</f>
        <v>1834.2508800000001</v>
      </c>
      <c r="D17" s="35">
        <f>+C17/C7</f>
        <v>60.337200000000003</v>
      </c>
    </row>
    <row r="18" spans="2:4" x14ac:dyDescent="0.25">
      <c r="B18" s="68" t="s">
        <v>30</v>
      </c>
      <c r="C18" s="69"/>
      <c r="D18" s="70"/>
    </row>
    <row r="19" spans="2:4" x14ac:dyDescent="0.25">
      <c r="B19" s="71" t="s">
        <v>97</v>
      </c>
      <c r="C19" s="72">
        <f>+C8</f>
        <v>12228.3392</v>
      </c>
      <c r="D19" s="73"/>
    </row>
    <row r="20" spans="2:4" x14ac:dyDescent="0.25">
      <c r="B20" s="71" t="s">
        <v>31</v>
      </c>
      <c r="C20" s="74">
        <v>0.1</v>
      </c>
      <c r="D20" s="73"/>
    </row>
    <row r="21" spans="2:4" x14ac:dyDescent="0.25">
      <c r="B21" s="71" t="s">
        <v>32</v>
      </c>
      <c r="C21" s="75">
        <f>C10</f>
        <v>3</v>
      </c>
      <c r="D21" s="73"/>
    </row>
    <row r="22" spans="2:4" ht="15.75" thickBot="1" x14ac:dyDescent="0.3">
      <c r="B22" s="76" t="s">
        <v>33</v>
      </c>
      <c r="C22" s="77">
        <f>+(C19*C20)*C21</f>
        <v>3668.5017600000001</v>
      </c>
      <c r="D22" s="78">
        <f>+C22/C7</f>
        <v>120.67440000000001</v>
      </c>
    </row>
    <row r="23" spans="2:4" x14ac:dyDescent="0.25">
      <c r="B23" s="43" t="s">
        <v>98</v>
      </c>
      <c r="C23" s="24"/>
      <c r="D23" s="25"/>
    </row>
    <row r="24" spans="2:4" x14ac:dyDescent="0.25">
      <c r="B24" s="26" t="s">
        <v>99</v>
      </c>
      <c r="C24" s="36">
        <f>+C8</f>
        <v>12228.3392</v>
      </c>
      <c r="D24" s="28"/>
    </row>
    <row r="25" spans="2:4" x14ac:dyDescent="0.25">
      <c r="B25" s="26" t="s">
        <v>31</v>
      </c>
      <c r="C25" s="37">
        <v>0.1</v>
      </c>
      <c r="D25" s="28"/>
    </row>
    <row r="26" spans="2:4" x14ac:dyDescent="0.25">
      <c r="B26" s="26" t="s">
        <v>32</v>
      </c>
      <c r="C26" s="38">
        <f>+C11</f>
        <v>0</v>
      </c>
      <c r="D26" s="28"/>
    </row>
    <row r="27" spans="2:4" ht="15.75" thickBot="1" x14ac:dyDescent="0.3">
      <c r="B27" s="48" t="s">
        <v>33</v>
      </c>
      <c r="C27" s="39">
        <f>+(C24*C25)*C26</f>
        <v>0</v>
      </c>
      <c r="D27" s="40">
        <f>+C27/12</f>
        <v>0</v>
      </c>
    </row>
    <row r="28" spans="2:4" x14ac:dyDescent="0.25">
      <c r="B28" s="68" t="s">
        <v>100</v>
      </c>
      <c r="C28" s="70"/>
      <c r="D28" s="70"/>
    </row>
    <row r="29" spans="2:4" x14ac:dyDescent="0.25">
      <c r="B29" s="79" t="s">
        <v>97</v>
      </c>
      <c r="C29" s="80">
        <f>+C8</f>
        <v>12228.3392</v>
      </c>
      <c r="D29" s="73"/>
    </row>
    <row r="30" spans="2:4" x14ac:dyDescent="0.25">
      <c r="B30" s="79" t="s">
        <v>101</v>
      </c>
      <c r="C30" s="81">
        <v>0.1</v>
      </c>
      <c r="D30" s="73"/>
    </row>
    <row r="31" spans="2:4" x14ac:dyDescent="0.25">
      <c r="B31" s="79" t="s">
        <v>36</v>
      </c>
      <c r="C31" s="73">
        <f>+C12</f>
        <v>0</v>
      </c>
      <c r="D31" s="73"/>
    </row>
    <row r="32" spans="2:4" ht="15.75" thickBot="1" x14ac:dyDescent="0.3">
      <c r="B32" s="82" t="s">
        <v>37</v>
      </c>
      <c r="C32" s="83">
        <f>(C29*C30)*C31</f>
        <v>0</v>
      </c>
      <c r="D32" s="83">
        <f>+C32/C7</f>
        <v>0</v>
      </c>
    </row>
    <row r="33" spans="2:7" x14ac:dyDescent="0.25">
      <c r="B33" s="43" t="s">
        <v>102</v>
      </c>
      <c r="C33" s="25"/>
      <c r="D33" s="25"/>
    </row>
    <row r="34" spans="2:7" x14ac:dyDescent="0.25">
      <c r="B34" s="49" t="s">
        <v>97</v>
      </c>
      <c r="C34" s="50">
        <f>+C8</f>
        <v>12228.3392</v>
      </c>
      <c r="D34" s="28"/>
    </row>
    <row r="35" spans="2:7" x14ac:dyDescent="0.25">
      <c r="B35" s="49" t="s">
        <v>101</v>
      </c>
      <c r="C35" s="51">
        <v>0.1</v>
      </c>
      <c r="D35" s="28"/>
    </row>
    <row r="36" spans="2:7" ht="30" x14ac:dyDescent="0.25">
      <c r="B36" s="52" t="s">
        <v>103</v>
      </c>
      <c r="C36" s="28">
        <f>+C13</f>
        <v>0</v>
      </c>
      <c r="D36" s="28"/>
    </row>
    <row r="37" spans="2:7" ht="15.75" thickBot="1" x14ac:dyDescent="0.3">
      <c r="B37" s="53" t="s">
        <v>104</v>
      </c>
      <c r="C37" s="54">
        <f>(C34*C35)*C36</f>
        <v>0</v>
      </c>
      <c r="D37" s="54">
        <f>+C37/C7</f>
        <v>0</v>
      </c>
    </row>
    <row r="38" spans="2:7" x14ac:dyDescent="0.25">
      <c r="B38" s="68" t="s">
        <v>105</v>
      </c>
      <c r="C38" s="69"/>
      <c r="D38" s="70"/>
    </row>
    <row r="39" spans="2:7" x14ac:dyDescent="0.25">
      <c r="B39" s="71" t="s">
        <v>106</v>
      </c>
      <c r="C39" s="72">
        <f>+C32+C27+C22+C17+C37</f>
        <v>5502.7526400000006</v>
      </c>
      <c r="D39" s="73"/>
    </row>
    <row r="40" spans="2:7" x14ac:dyDescent="0.25">
      <c r="B40" s="71" t="s">
        <v>107</v>
      </c>
      <c r="C40" s="72">
        <f>+C8</f>
        <v>12228.3392</v>
      </c>
      <c r="D40" s="73"/>
    </row>
    <row r="41" spans="2:7" ht="15.75" thickBot="1" x14ac:dyDescent="0.3">
      <c r="B41" s="84" t="s">
        <v>108</v>
      </c>
      <c r="C41" s="85">
        <f>SUM(C39:C40)</f>
        <v>17731.091840000001</v>
      </c>
      <c r="D41" s="83">
        <f>+C41/C7</f>
        <v>583.25960000000009</v>
      </c>
    </row>
    <row r="44" spans="2:7" x14ac:dyDescent="0.25">
      <c r="B44" s="110" t="s">
        <v>133</v>
      </c>
      <c r="C44" s="111"/>
      <c r="D44" s="111"/>
      <c r="E44" s="111"/>
      <c r="F44" s="111"/>
      <c r="G44" s="111"/>
    </row>
    <row r="45" spans="2:7" x14ac:dyDescent="0.25">
      <c r="B45" s="111"/>
      <c r="C45" s="111"/>
      <c r="D45" s="111"/>
      <c r="E45" s="111"/>
      <c r="F45" s="111"/>
      <c r="G45" s="111"/>
    </row>
    <row r="46" spans="2:7" ht="15.75" thickBot="1" x14ac:dyDescent="0.3">
      <c r="B46" s="111"/>
      <c r="C46" s="111"/>
      <c r="D46" s="111"/>
      <c r="E46" s="111"/>
      <c r="F46" s="111"/>
      <c r="G46" s="111"/>
    </row>
    <row r="47" spans="2:7" x14ac:dyDescent="0.25">
      <c r="B47" s="43" t="s">
        <v>109</v>
      </c>
      <c r="C47" s="24"/>
      <c r="D47" s="25"/>
    </row>
    <row r="48" spans="2:7" x14ac:dyDescent="0.25">
      <c r="B48" s="26" t="s">
        <v>97</v>
      </c>
      <c r="C48" s="36">
        <f>+C8</f>
        <v>12228.3392</v>
      </c>
      <c r="D48" s="28"/>
    </row>
    <row r="49" spans="2:7" x14ac:dyDescent="0.25">
      <c r="B49" s="26" t="s">
        <v>110</v>
      </c>
      <c r="C49" s="37">
        <v>0.9</v>
      </c>
      <c r="D49" s="28"/>
    </row>
    <row r="50" spans="2:7" ht="15.75" thickBot="1" x14ac:dyDescent="0.3">
      <c r="B50" s="55" t="s">
        <v>29</v>
      </c>
      <c r="C50" s="56">
        <f>+C48*C49</f>
        <v>11005.505280000001</v>
      </c>
      <c r="D50" s="57">
        <f>+C50/12</f>
        <v>917.12544000000014</v>
      </c>
    </row>
    <row r="51" spans="2:7" x14ac:dyDescent="0.25">
      <c r="B51" s="68" t="s">
        <v>111</v>
      </c>
      <c r="C51" s="69"/>
      <c r="D51" s="70"/>
    </row>
    <row r="52" spans="2:7" x14ac:dyDescent="0.25">
      <c r="B52" s="71" t="s">
        <v>97</v>
      </c>
      <c r="C52" s="72">
        <f>+C8</f>
        <v>12228.3392</v>
      </c>
      <c r="D52" s="73"/>
    </row>
    <row r="53" spans="2:7" x14ac:dyDescent="0.25">
      <c r="B53" s="71" t="s">
        <v>112</v>
      </c>
      <c r="C53" s="74">
        <v>0.2</v>
      </c>
      <c r="D53" s="73"/>
    </row>
    <row r="54" spans="2:7" x14ac:dyDescent="0.25">
      <c r="B54" s="71" t="s">
        <v>113</v>
      </c>
      <c r="C54" s="75">
        <f>+C10</f>
        <v>3</v>
      </c>
      <c r="D54" s="73"/>
    </row>
    <row r="55" spans="2:7" ht="15.75" thickBot="1" x14ac:dyDescent="0.3">
      <c r="B55" s="86" t="s">
        <v>33</v>
      </c>
      <c r="C55" s="87">
        <f>+(C52*C53)*C54</f>
        <v>7337.0035200000002</v>
      </c>
      <c r="D55" s="83">
        <f>+C55/12</f>
        <v>611.41696000000002</v>
      </c>
    </row>
    <row r="56" spans="2:7" x14ac:dyDescent="0.25">
      <c r="B56" s="43" t="s">
        <v>114</v>
      </c>
      <c r="C56" s="24"/>
      <c r="D56" s="25"/>
    </row>
    <row r="57" spans="2:7" x14ac:dyDescent="0.25">
      <c r="B57" s="26" t="s">
        <v>115</v>
      </c>
      <c r="C57" s="36">
        <f>+C50</f>
        <v>11005.505280000001</v>
      </c>
      <c r="D57" s="28"/>
    </row>
    <row r="58" spans="2:7" x14ac:dyDescent="0.25">
      <c r="B58" s="26" t="s">
        <v>116</v>
      </c>
      <c r="C58" s="58">
        <f>+C55</f>
        <v>7337.0035200000002</v>
      </c>
      <c r="D58" s="28"/>
    </row>
    <row r="59" spans="2:7" ht="15.75" thickBot="1" x14ac:dyDescent="0.3">
      <c r="B59" s="55" t="s">
        <v>117</v>
      </c>
      <c r="C59" s="56">
        <f>SUM(C57:C58)</f>
        <v>18342.508800000003</v>
      </c>
      <c r="D59" s="57">
        <f>+C59/12</f>
        <v>1528.5424000000003</v>
      </c>
    </row>
    <row r="61" spans="2:7" x14ac:dyDescent="0.25">
      <c r="B61" s="112" t="s">
        <v>118</v>
      </c>
      <c r="C61" s="113"/>
      <c r="D61" s="113"/>
      <c r="E61" s="113"/>
      <c r="F61" s="113"/>
      <c r="G61" s="113"/>
    </row>
    <row r="62" spans="2:7" x14ac:dyDescent="0.25">
      <c r="B62" s="113"/>
      <c r="C62" s="113"/>
      <c r="D62" s="113"/>
      <c r="E62" s="113"/>
      <c r="F62" s="113"/>
      <c r="G62" s="113"/>
    </row>
    <row r="64" spans="2:7" x14ac:dyDescent="0.25">
      <c r="B64" s="110" t="s">
        <v>119</v>
      </c>
      <c r="C64" s="111"/>
      <c r="D64" s="111"/>
      <c r="E64" s="111"/>
      <c r="F64" s="111"/>
      <c r="G64" s="111"/>
    </row>
    <row r="65" spans="2:8" x14ac:dyDescent="0.25">
      <c r="B65" s="111"/>
      <c r="C65" s="111"/>
      <c r="D65" s="111"/>
      <c r="E65" s="111"/>
      <c r="F65" s="111"/>
      <c r="G65" s="111"/>
    </row>
    <row r="66" spans="2:8" ht="15.75" thickBot="1" x14ac:dyDescent="0.3">
      <c r="B66" s="111"/>
      <c r="C66" s="111"/>
      <c r="D66" s="111"/>
      <c r="E66" s="111"/>
      <c r="F66" s="111"/>
      <c r="G66" s="111"/>
    </row>
    <row r="67" spans="2:8" x14ac:dyDescent="0.25">
      <c r="B67" s="43" t="s">
        <v>120</v>
      </c>
      <c r="C67" s="24"/>
      <c r="D67" s="25"/>
    </row>
    <row r="68" spans="2:8" x14ac:dyDescent="0.25">
      <c r="B68" s="26" t="s">
        <v>121</v>
      </c>
      <c r="C68" s="36">
        <f>+C59</f>
        <v>18342.508800000003</v>
      </c>
      <c r="D68" s="28"/>
    </row>
    <row r="69" spans="2:8" x14ac:dyDescent="0.25">
      <c r="B69" s="26" t="s">
        <v>122</v>
      </c>
      <c r="C69" s="58">
        <f>+C15</f>
        <v>12228.3392</v>
      </c>
      <c r="D69" s="28"/>
    </row>
    <row r="70" spans="2:8" ht="15.75" thickBot="1" x14ac:dyDescent="0.3">
      <c r="B70" s="55" t="s">
        <v>29</v>
      </c>
      <c r="C70" s="59">
        <f>+C69/C68</f>
        <v>0.66666666666666652</v>
      </c>
      <c r="D70" s="57"/>
    </row>
    <row r="71" spans="2:8" x14ac:dyDescent="0.25">
      <c r="B71" s="68" t="s">
        <v>123</v>
      </c>
      <c r="C71" s="69"/>
      <c r="D71" s="70"/>
    </row>
    <row r="72" spans="2:8" x14ac:dyDescent="0.25">
      <c r="B72" s="71" t="s">
        <v>124</v>
      </c>
      <c r="C72" s="72">
        <f>+C50</f>
        <v>11005.505280000001</v>
      </c>
      <c r="D72" s="73"/>
      <c r="H72" s="60"/>
    </row>
    <row r="73" spans="2:8" x14ac:dyDescent="0.25">
      <c r="B73" s="71" t="s">
        <v>125</v>
      </c>
      <c r="C73" s="74">
        <f>+C70</f>
        <v>0.66666666666666652</v>
      </c>
      <c r="D73" s="73"/>
    </row>
    <row r="74" spans="2:8" ht="15.75" thickBot="1" x14ac:dyDescent="0.3">
      <c r="B74" s="84" t="s">
        <v>126</v>
      </c>
      <c r="C74" s="88">
        <f>+C72*C73</f>
        <v>7337.0035199999993</v>
      </c>
      <c r="D74" s="89"/>
    </row>
    <row r="75" spans="2:8" x14ac:dyDescent="0.25">
      <c r="B75" s="43" t="s">
        <v>127</v>
      </c>
      <c r="C75" s="24"/>
      <c r="D75" s="25"/>
    </row>
    <row r="76" spans="2:8" x14ac:dyDescent="0.25">
      <c r="B76" s="26" t="s">
        <v>128</v>
      </c>
      <c r="C76" s="36">
        <f>+C55</f>
        <v>7337.0035200000002</v>
      </c>
      <c r="D76" s="28"/>
    </row>
    <row r="77" spans="2:8" x14ac:dyDescent="0.25">
      <c r="B77" s="26" t="s">
        <v>125</v>
      </c>
      <c r="C77" s="37">
        <f>+C70</f>
        <v>0.66666666666666652</v>
      </c>
      <c r="D77" s="28"/>
    </row>
    <row r="78" spans="2:8" ht="15.75" thickBot="1" x14ac:dyDescent="0.3">
      <c r="B78" s="55" t="s">
        <v>129</v>
      </c>
      <c r="C78" s="56">
        <f>+C76*C77</f>
        <v>4891.3356799999992</v>
      </c>
      <c r="D78" s="57"/>
    </row>
    <row r="79" spans="2:8" x14ac:dyDescent="0.25">
      <c r="B79" s="68" t="s">
        <v>130</v>
      </c>
      <c r="C79" s="69"/>
      <c r="D79" s="70"/>
    </row>
    <row r="80" spans="2:8" x14ac:dyDescent="0.25">
      <c r="B80" s="71" t="s">
        <v>124</v>
      </c>
      <c r="C80" s="72">
        <f>+C74</f>
        <v>7337.0035199999993</v>
      </c>
      <c r="D80" s="73"/>
    </row>
    <row r="81" spans="2:4" x14ac:dyDescent="0.25">
      <c r="B81" s="71" t="s">
        <v>125</v>
      </c>
      <c r="C81" s="90">
        <f>+C78</f>
        <v>4891.3356799999992</v>
      </c>
      <c r="D81" s="73"/>
    </row>
    <row r="82" spans="2:4" ht="15.75" thickBot="1" x14ac:dyDescent="0.3">
      <c r="B82" s="84" t="s">
        <v>131</v>
      </c>
      <c r="C82" s="88">
        <f>SUM(C80:C81)</f>
        <v>12228.339199999999</v>
      </c>
      <c r="D82" s="89"/>
    </row>
  </sheetData>
  <mergeCells count="4">
    <mergeCell ref="B1:G3"/>
    <mergeCell ref="B44:G46"/>
    <mergeCell ref="B61:G62"/>
    <mergeCell ref="B64:G6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8D26-8DE4-4947-ABAD-E2D156570189}">
  <dimension ref="B2:H14"/>
  <sheetViews>
    <sheetView workbookViewId="0">
      <selection activeCell="L13" sqref="L13"/>
    </sheetView>
  </sheetViews>
  <sheetFormatPr baseColWidth="10" defaultRowHeight="15" x14ac:dyDescent="0.25"/>
  <cols>
    <col min="1" max="1" width="11.42578125" style="11"/>
    <col min="2" max="2" width="12.85546875" style="11" bestFit="1" customWidth="1"/>
    <col min="3" max="3" width="12.28515625" style="11" bestFit="1" customWidth="1"/>
    <col min="4" max="4" width="17.140625" style="11" customWidth="1"/>
    <col min="5" max="5" width="16.42578125" style="11" customWidth="1"/>
    <col min="6" max="6" width="15.28515625" style="11" bestFit="1" customWidth="1"/>
    <col min="7" max="7" width="15.85546875" style="11" customWidth="1"/>
    <col min="8" max="8" width="32.42578125" style="11" bestFit="1" customWidth="1"/>
    <col min="9" max="16384" width="11.42578125" style="11"/>
  </cols>
  <sheetData>
    <row r="2" spans="2:8" ht="30" x14ac:dyDescent="0.25">
      <c r="B2" s="104" t="s">
        <v>56</v>
      </c>
      <c r="C2" s="104" t="s">
        <v>57</v>
      </c>
      <c r="D2" s="105" t="s">
        <v>58</v>
      </c>
      <c r="E2" s="105" t="s">
        <v>59</v>
      </c>
      <c r="F2" s="105" t="s">
        <v>60</v>
      </c>
      <c r="G2" s="105" t="s">
        <v>61</v>
      </c>
      <c r="H2" s="105" t="s">
        <v>67</v>
      </c>
    </row>
    <row r="3" spans="2:8" x14ac:dyDescent="0.25">
      <c r="B3" s="17"/>
      <c r="C3" s="17"/>
      <c r="D3" s="12">
        <f>+C3-B3+1</f>
        <v>1</v>
      </c>
      <c r="E3" s="12">
        <f>+D3/7</f>
        <v>0.14285714285714285</v>
      </c>
      <c r="F3" s="12"/>
      <c r="G3" s="18">
        <f t="shared" ref="G3:G8" si="0">+F3*E3</f>
        <v>0</v>
      </c>
    </row>
    <row r="4" spans="2:8" x14ac:dyDescent="0.25">
      <c r="B4" s="17"/>
      <c r="C4" s="17"/>
      <c r="D4" s="12">
        <f>+C4-B4+1</f>
        <v>1</v>
      </c>
      <c r="E4" s="12">
        <f>+D4/7</f>
        <v>0.14285714285714285</v>
      </c>
      <c r="F4" s="12"/>
      <c r="G4" s="18">
        <f t="shared" si="0"/>
        <v>0</v>
      </c>
    </row>
    <row r="5" spans="2:8" x14ac:dyDescent="0.25">
      <c r="B5" s="17"/>
      <c r="C5" s="17"/>
      <c r="D5" s="12">
        <f>+C5-B5+1</f>
        <v>1</v>
      </c>
      <c r="E5" s="12">
        <f>+D5/7</f>
        <v>0.14285714285714285</v>
      </c>
      <c r="F5" s="12"/>
      <c r="G5" s="18">
        <f t="shared" si="0"/>
        <v>0</v>
      </c>
    </row>
    <row r="6" spans="2:8" x14ac:dyDescent="0.25">
      <c r="B6" s="17"/>
      <c r="C6" s="17"/>
      <c r="D6" s="12">
        <f>+C6-B6+1</f>
        <v>1</v>
      </c>
      <c r="E6" s="12">
        <f>+D6/7</f>
        <v>0.14285714285714285</v>
      </c>
      <c r="F6" s="12"/>
      <c r="G6" s="18">
        <f t="shared" si="0"/>
        <v>0</v>
      </c>
    </row>
    <row r="7" spans="2:8" x14ac:dyDescent="0.25">
      <c r="B7" s="17"/>
      <c r="C7" s="17"/>
      <c r="D7" s="12">
        <f>+C7-B7+1</f>
        <v>1</v>
      </c>
      <c r="E7" s="12">
        <f>+D7/7</f>
        <v>0.14285714285714285</v>
      </c>
      <c r="F7" s="12"/>
      <c r="G7" s="18">
        <f t="shared" si="0"/>
        <v>0</v>
      </c>
    </row>
    <row r="8" spans="2:8" x14ac:dyDescent="0.25">
      <c r="B8" s="17"/>
      <c r="C8" s="17"/>
      <c r="D8" s="12"/>
      <c r="E8" s="12"/>
      <c r="F8" s="12"/>
      <c r="G8" s="18">
        <f t="shared" si="0"/>
        <v>0</v>
      </c>
    </row>
    <row r="9" spans="2:8" x14ac:dyDescent="0.25">
      <c r="B9" s="12"/>
      <c r="C9" s="12"/>
      <c r="D9" s="12"/>
      <c r="E9" s="12"/>
      <c r="F9" s="12"/>
      <c r="G9" s="18"/>
    </row>
    <row r="12" spans="2:8" ht="30" x14ac:dyDescent="0.25">
      <c r="D12" s="20" t="s">
        <v>62</v>
      </c>
      <c r="E12" s="23">
        <v>500</v>
      </c>
      <c r="F12" s="21" t="s">
        <v>63</v>
      </c>
      <c r="G12" s="19">
        <f>SUM(G3:G9)</f>
        <v>0</v>
      </c>
    </row>
    <row r="13" spans="2:8" ht="30" x14ac:dyDescent="0.25">
      <c r="F13" s="21" t="s">
        <v>64</v>
      </c>
      <c r="G13" s="12">
        <v>500</v>
      </c>
    </row>
    <row r="14" spans="2:8" ht="30" x14ac:dyDescent="0.25">
      <c r="D14" s="20" t="s">
        <v>66</v>
      </c>
      <c r="E14" s="22">
        <f>+E12-G13</f>
        <v>0</v>
      </c>
      <c r="F14" s="21" t="s">
        <v>65</v>
      </c>
      <c r="G14" s="12">
        <f>+G12/G13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PORCENTAJE DE EDAD</vt:lpstr>
      <vt:lpstr>Tabla Art 167</vt:lpstr>
      <vt:lpstr>VIUDEZ Y ORFANDAD 1973</vt:lpstr>
      <vt:lpstr>SALARIO PROMEDIO</vt:lpstr>
      <vt:lpstr>INVALIDEZ</vt:lpstr>
      <vt:lpstr>SALARIO PROMEDIO 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 Asertiva</dc:creator>
  <cp:lastModifiedBy>Lorenzo</cp:lastModifiedBy>
  <dcterms:created xsi:type="dcterms:W3CDTF">2021-04-24T20:16:13Z</dcterms:created>
  <dcterms:modified xsi:type="dcterms:W3CDTF">2025-03-07T02:58:46Z</dcterms:modified>
</cp:coreProperties>
</file>