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d.docs.live.net/a147e1e2d4f5d145/Interests/Freeze-Dried Foodies/05-Business Files/Other Ventures/Workshop Worksheets  Spreadsheets for Sale/Freeze Dry Coded Calculators/00-Final Freeze Dry Calculators for Sale/"/>
    </mc:Choice>
  </mc:AlternateContent>
  <xr:revisionPtr revIDLastSave="2443" documentId="8_{A45EDFB4-E48C-4537-B6EF-16CCA41F362C}" xr6:coauthVersionLast="47" xr6:coauthVersionMax="47" xr10:uidLastSave="{F0BF4475-9B04-4CEF-A5F9-F0D51422E155}"/>
  <bookViews>
    <workbookView xWindow="-98" yWindow="-98" windowWidth="21795" windowHeight="12975" tabRatio="834" activeTab="3" xr2:uid="{33FFF743-0A9E-4452-96FA-B579F707CBBC}"/>
  </bookViews>
  <sheets>
    <sheet name="START HERE" sheetId="24" r:id="rId1"/>
    <sheet name="READ ME" sheetId="17" r:id="rId2"/>
    <sheet name="Calc Instructions" sheetId="15" r:id="rId3"/>
    <sheet name="Calc 1" sheetId="16" r:id="rId4"/>
    <sheet name="Calc 2" sheetId="20" r:id="rId5"/>
    <sheet name="Calc 3" sheetId="21" r:id="rId6"/>
    <sheet name="Calc 4" sheetId="22" r:id="rId7"/>
    <sheet name="Calc 5" sheetId="23" r:id="rId8"/>
    <sheet name="COMPARISON &amp; Recommendation" sheetId="18" r:id="rId9"/>
    <sheet name="🥇 Cost Per Item Calculator" sheetId="2" r:id="rId10"/>
    <sheet name="Quick Calc " sheetId="1" state="hidden" r:id="rId11"/>
    <sheet name="Product Pricing Tracker" sheetId="4" r:id="rId12"/>
    <sheet name="Follow" sheetId="12" r:id="rId13"/>
    <sheet name="About the Author" sheetId="7" r:id="rId14"/>
    <sheet name="Copyright &amp; Disclaimer" sheetId="6" r:id="rId15"/>
  </sheets>
  <definedNames>
    <definedName name="_xlnm.Print_Area" localSheetId="13">'About the Author'!$A$1:$L$50</definedName>
    <definedName name="_xlnm.Print_Area" localSheetId="3">'Calc 1'!$A$1:$J$55</definedName>
    <definedName name="_xlnm.Print_Area" localSheetId="4">'Calc 2'!$A$1:$J$55</definedName>
    <definedName name="_xlnm.Print_Area" localSheetId="5">'Calc 3'!$A$1:$J$55</definedName>
    <definedName name="_xlnm.Print_Area" localSheetId="6">'Calc 4'!$A$1:$J$55</definedName>
    <definedName name="_xlnm.Print_Area" localSheetId="7">'Calc 5'!$A$1:$J$55</definedName>
    <definedName name="_xlnm.Print_Area" localSheetId="2">'Calc Instructions'!$A$1:$J$222</definedName>
    <definedName name="_xlnm.Print_Area" localSheetId="14">'Copyright &amp; Disclaimer'!$A$1:$A$15</definedName>
    <definedName name="_xlnm.Print_Area" localSheetId="12">Follow!$A$1:$L$36</definedName>
    <definedName name="_xlnm.Print_Area" localSheetId="11">'Product Pricing Tracker'!$A$1:$L$26</definedName>
    <definedName name="_xlnm.Print_Area" localSheetId="10">'Quick Calc '!$A$1:$F$31</definedName>
    <definedName name="_xlnm.Print_Area" localSheetId="1">'READ ME'!$A$1:$H$65</definedName>
    <definedName name="_xlnm.Print_Area" localSheetId="9">'🥇 Cost Per Item Calculator'!$A$2:$J$41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0" i="20" l="1"/>
  <c r="I40" i="20"/>
  <c r="H40" i="20"/>
  <c r="F5" i="18" l="1"/>
  <c r="E5" i="18"/>
  <c r="D5" i="18"/>
  <c r="C5" i="18"/>
  <c r="B5" i="18"/>
  <c r="L6" i="4"/>
  <c r="K6" i="4"/>
  <c r="J6" i="4"/>
  <c r="J8" i="4" s="1"/>
  <c r="I6" i="4"/>
  <c r="I8" i="4" s="1"/>
  <c r="H6" i="4"/>
  <c r="H8" i="4" s="1"/>
  <c r="G6" i="4"/>
  <c r="F6" i="4"/>
  <c r="E6" i="4"/>
  <c r="D6" i="4"/>
  <c r="D8" i="4" s="1"/>
  <c r="C6" i="4"/>
  <c r="C8" i="4" s="1"/>
  <c r="B8" i="18"/>
  <c r="B9" i="18"/>
  <c r="L12" i="4" l="1"/>
  <c r="L21" i="4" s="1"/>
  <c r="L26" i="4" s="1"/>
  <c r="K12" i="4"/>
  <c r="K21" i="4" s="1"/>
  <c r="K26" i="4" s="1"/>
  <c r="G12" i="4"/>
  <c r="G21" i="4" s="1"/>
  <c r="G26" i="4" s="1"/>
  <c r="E12" i="4"/>
  <c r="E21" i="4" s="1"/>
  <c r="E26" i="4" s="1"/>
  <c r="F12" i="4"/>
  <c r="F21" i="4" s="1"/>
  <c r="E8" i="4"/>
  <c r="G8" i="4"/>
  <c r="D12" i="4"/>
  <c r="D21" i="4" s="1"/>
  <c r="H12" i="4"/>
  <c r="H21" i="4" s="1"/>
  <c r="H26" i="4" s="1"/>
  <c r="I12" i="4"/>
  <c r="I21" i="4" s="1"/>
  <c r="I26" i="4" s="1"/>
  <c r="J12" i="4"/>
  <c r="J21" i="4" s="1"/>
  <c r="J26" i="4" s="1"/>
  <c r="K8" i="4"/>
  <c r="L8" i="4"/>
  <c r="F8" i="4"/>
  <c r="C12" i="4"/>
  <c r="C21" i="4" s="1"/>
  <c r="C70" i="18"/>
  <c r="F70" i="18"/>
  <c r="E70" i="18"/>
  <c r="D70" i="18"/>
  <c r="F34" i="18"/>
  <c r="F33" i="18"/>
  <c r="F32" i="18"/>
  <c r="F26" i="18"/>
  <c r="F25" i="18"/>
  <c r="F24" i="18"/>
  <c r="F23" i="18"/>
  <c r="F22" i="18"/>
  <c r="F21" i="18"/>
  <c r="F16" i="18"/>
  <c r="F14" i="18"/>
  <c r="F9" i="18"/>
  <c r="F8" i="18"/>
  <c r="F7" i="18"/>
  <c r="E34" i="18"/>
  <c r="E33" i="18"/>
  <c r="E32" i="18"/>
  <c r="E26" i="18"/>
  <c r="E25" i="18"/>
  <c r="E24" i="18"/>
  <c r="E23" i="18"/>
  <c r="E22" i="18"/>
  <c r="E21" i="18"/>
  <c r="E16" i="18"/>
  <c r="E14" i="18"/>
  <c r="E9" i="18"/>
  <c r="E8" i="18"/>
  <c r="E7" i="18"/>
  <c r="D34" i="18"/>
  <c r="D33" i="18"/>
  <c r="D32" i="18"/>
  <c r="D26" i="18"/>
  <c r="D25" i="18"/>
  <c r="D24" i="18"/>
  <c r="D23" i="18"/>
  <c r="D22" i="18"/>
  <c r="D21" i="18"/>
  <c r="D16" i="18"/>
  <c r="D14" i="18"/>
  <c r="D9" i="18"/>
  <c r="D8" i="18"/>
  <c r="D7" i="18"/>
  <c r="C34" i="18"/>
  <c r="C33" i="18"/>
  <c r="C32" i="18"/>
  <c r="B70" i="18"/>
  <c r="B34" i="18"/>
  <c r="B33" i="18"/>
  <c r="B32" i="18"/>
  <c r="C14" i="18"/>
  <c r="C26" i="18"/>
  <c r="C25" i="18"/>
  <c r="C24" i="18"/>
  <c r="C23" i="18"/>
  <c r="C22" i="18"/>
  <c r="C21" i="18"/>
  <c r="B26" i="18"/>
  <c r="B25" i="18"/>
  <c r="B24" i="18"/>
  <c r="B23" i="18"/>
  <c r="B22" i="18"/>
  <c r="B21" i="18"/>
  <c r="C16" i="18"/>
  <c r="B16" i="18"/>
  <c r="B14" i="18"/>
  <c r="C9" i="18"/>
  <c r="C8" i="18"/>
  <c r="C7" i="18"/>
  <c r="B7" i="18"/>
  <c r="B9" i="16"/>
  <c r="C26" i="16"/>
  <c r="C26" i="20"/>
  <c r="C26" i="21"/>
  <c r="C26" i="23"/>
  <c r="B28" i="16"/>
  <c r="B27" i="18" s="1"/>
  <c r="B28" i="23"/>
  <c r="B29" i="23" s="1"/>
  <c r="B30" i="23" s="1"/>
  <c r="G6" i="23" s="1"/>
  <c r="F38" i="18" s="1"/>
  <c r="B28" i="22"/>
  <c r="E27" i="18" s="1"/>
  <c r="B28" i="21"/>
  <c r="B29" i="21" s="1"/>
  <c r="B28" i="20"/>
  <c r="C27" i="18" s="1"/>
  <c r="B36" i="23"/>
  <c r="G9" i="23" s="1"/>
  <c r="F41" i="18" s="1"/>
  <c r="B36" i="22"/>
  <c r="G9" i="22" s="1"/>
  <c r="E41" i="18" s="1"/>
  <c r="B36" i="21"/>
  <c r="G9" i="21" s="1"/>
  <c r="D41" i="18" s="1"/>
  <c r="B36" i="16"/>
  <c r="B35" i="18" s="1"/>
  <c r="B36" i="20"/>
  <c r="G9" i="20" s="1"/>
  <c r="C41" i="18" s="1"/>
  <c r="I55" i="23"/>
  <c r="J55" i="23" s="1"/>
  <c r="I54" i="23"/>
  <c r="J54" i="23" s="1"/>
  <c r="I53" i="23"/>
  <c r="J53" i="23" s="1"/>
  <c r="I52" i="23"/>
  <c r="J52" i="23" s="1"/>
  <c r="I51" i="23"/>
  <c r="J51" i="23" s="1"/>
  <c r="I50" i="23"/>
  <c r="J50" i="23" s="1"/>
  <c r="I49" i="23"/>
  <c r="J49" i="23" s="1"/>
  <c r="I48" i="23"/>
  <c r="J48" i="23" s="1"/>
  <c r="I47" i="23"/>
  <c r="J47" i="23" s="1"/>
  <c r="I46" i="23"/>
  <c r="J46" i="23" s="1"/>
  <c r="I45" i="23"/>
  <c r="J45" i="23" s="1"/>
  <c r="B15" i="23"/>
  <c r="B17" i="23" s="1"/>
  <c r="F17" i="18" s="1"/>
  <c r="B9" i="23"/>
  <c r="H40" i="23" s="1"/>
  <c r="I55" i="22"/>
  <c r="J55" i="22" s="1"/>
  <c r="I54" i="22"/>
  <c r="J54" i="22" s="1"/>
  <c r="I53" i="22"/>
  <c r="J53" i="22" s="1"/>
  <c r="I52" i="22"/>
  <c r="J52" i="22" s="1"/>
  <c r="I51" i="22"/>
  <c r="J51" i="22" s="1"/>
  <c r="I50" i="22"/>
  <c r="J50" i="22" s="1"/>
  <c r="I49" i="22"/>
  <c r="J49" i="22" s="1"/>
  <c r="I48" i="22"/>
  <c r="J48" i="22" s="1"/>
  <c r="I47" i="22"/>
  <c r="J47" i="22" s="1"/>
  <c r="I46" i="22"/>
  <c r="J46" i="22" s="1"/>
  <c r="I45" i="22"/>
  <c r="J45" i="22" s="1"/>
  <c r="C26" i="22"/>
  <c r="B15" i="22"/>
  <c r="B17" i="22" s="1"/>
  <c r="E17" i="18" s="1"/>
  <c r="B9" i="22"/>
  <c r="H40" i="22" s="1"/>
  <c r="I55" i="21"/>
  <c r="J55" i="21" s="1"/>
  <c r="I54" i="21"/>
  <c r="J54" i="21" s="1"/>
  <c r="I53" i="21"/>
  <c r="J53" i="21" s="1"/>
  <c r="I52" i="21"/>
  <c r="J52" i="21" s="1"/>
  <c r="I51" i="21"/>
  <c r="J51" i="21" s="1"/>
  <c r="I50" i="21"/>
  <c r="J50" i="21" s="1"/>
  <c r="I49" i="21"/>
  <c r="J49" i="21" s="1"/>
  <c r="I48" i="21"/>
  <c r="J48" i="21" s="1"/>
  <c r="I47" i="21"/>
  <c r="J47" i="21" s="1"/>
  <c r="I46" i="21"/>
  <c r="J46" i="21" s="1"/>
  <c r="I45" i="21"/>
  <c r="J45" i="21" s="1"/>
  <c r="B15" i="21"/>
  <c r="B17" i="21" s="1"/>
  <c r="D17" i="18" s="1"/>
  <c r="B9" i="21"/>
  <c r="H40" i="21" s="1"/>
  <c r="J55" i="20"/>
  <c r="I55" i="20"/>
  <c r="I54" i="20"/>
  <c r="J54" i="20" s="1"/>
  <c r="I53" i="20"/>
  <c r="J53" i="20" s="1"/>
  <c r="I52" i="20"/>
  <c r="J52" i="20" s="1"/>
  <c r="I51" i="20"/>
  <c r="J51" i="20" s="1"/>
  <c r="I50" i="20"/>
  <c r="J50" i="20" s="1"/>
  <c r="I49" i="20"/>
  <c r="J49" i="20" s="1"/>
  <c r="I48" i="20"/>
  <c r="J48" i="20" s="1"/>
  <c r="I47" i="20"/>
  <c r="J47" i="20" s="1"/>
  <c r="I46" i="20"/>
  <c r="J46" i="20" s="1"/>
  <c r="I45" i="20"/>
  <c r="J45" i="20" s="1"/>
  <c r="B15" i="20"/>
  <c r="B17" i="20" s="1"/>
  <c r="C17" i="18" s="1"/>
  <c r="B9" i="20"/>
  <c r="F15" i="18" l="1"/>
  <c r="B10" i="16"/>
  <c r="B11" i="18" s="1"/>
  <c r="H40" i="16"/>
  <c r="B10" i="23"/>
  <c r="F11" i="18" s="1"/>
  <c r="B10" i="22"/>
  <c r="E11" i="18" s="1"/>
  <c r="B10" i="21"/>
  <c r="D11" i="18" s="1"/>
  <c r="B10" i="20"/>
  <c r="C11" i="18" s="1"/>
  <c r="E15" i="18"/>
  <c r="D15" i="18"/>
  <c r="B10" i="18"/>
  <c r="D26" i="4"/>
  <c r="C23" i="4"/>
  <c r="F26" i="4"/>
  <c r="E23" i="4"/>
  <c r="I23" i="4"/>
  <c r="J25" i="4"/>
  <c r="G23" i="4"/>
  <c r="H25" i="4"/>
  <c r="H23" i="4"/>
  <c r="I25" i="4"/>
  <c r="F25" i="4"/>
  <c r="D23" i="4"/>
  <c r="E25" i="4"/>
  <c r="F23" i="4"/>
  <c r="G25" i="4"/>
  <c r="J23" i="4"/>
  <c r="K25" i="4"/>
  <c r="K23" i="4"/>
  <c r="L25" i="4"/>
  <c r="D25" i="4"/>
  <c r="B23" i="4"/>
  <c r="C26" i="4"/>
  <c r="C25" i="4"/>
  <c r="C35" i="18"/>
  <c r="C10" i="18"/>
  <c r="C15" i="18"/>
  <c r="F35" i="18"/>
  <c r="F10" i="18"/>
  <c r="F29" i="18"/>
  <c r="F28" i="18"/>
  <c r="F27" i="18"/>
  <c r="E35" i="18"/>
  <c r="B18" i="22"/>
  <c r="E10" i="18"/>
  <c r="B29" i="22"/>
  <c r="D35" i="18"/>
  <c r="D10" i="18"/>
  <c r="B18" i="21"/>
  <c r="D27" i="18"/>
  <c r="B30" i="21"/>
  <c r="D29" i="18" s="1"/>
  <c r="D28" i="18"/>
  <c r="B18" i="20"/>
  <c r="B29" i="20"/>
  <c r="C28" i="18" s="1"/>
  <c r="B29" i="16"/>
  <c r="B28" i="18" s="1"/>
  <c r="B18" i="23"/>
  <c r="G41" i="2"/>
  <c r="I41" i="2" s="1"/>
  <c r="G40" i="2"/>
  <c r="I40" i="2" s="1"/>
  <c r="I39" i="2"/>
  <c r="G39" i="2"/>
  <c r="G38" i="2"/>
  <c r="I38" i="2" s="1"/>
  <c r="G37" i="2"/>
  <c r="I37" i="2" s="1"/>
  <c r="G36" i="2"/>
  <c r="I36" i="2" s="1"/>
  <c r="G35" i="2"/>
  <c r="I35" i="2" s="1"/>
  <c r="G34" i="2"/>
  <c r="I34" i="2" s="1"/>
  <c r="G33" i="2"/>
  <c r="I33" i="2" s="1"/>
  <c r="G32" i="2"/>
  <c r="I32" i="2" s="1"/>
  <c r="G31" i="2"/>
  <c r="I31" i="2" s="1"/>
  <c r="G30" i="2"/>
  <c r="I30" i="2" s="1"/>
  <c r="G29" i="2"/>
  <c r="I29" i="2" s="1"/>
  <c r="G28" i="2"/>
  <c r="I28" i="2" s="1"/>
  <c r="G27" i="2"/>
  <c r="I27" i="2" s="1"/>
  <c r="G26" i="2"/>
  <c r="I26" i="2" s="1"/>
  <c r="G25" i="2"/>
  <c r="I25" i="2" s="1"/>
  <c r="G24" i="2"/>
  <c r="I24" i="2" s="1"/>
  <c r="G23" i="2"/>
  <c r="I23" i="2" s="1"/>
  <c r="G22" i="2"/>
  <c r="I22" i="2" s="1"/>
  <c r="G21" i="2"/>
  <c r="I21" i="2" s="1"/>
  <c r="G20" i="2"/>
  <c r="I20" i="2" s="1"/>
  <c r="G19" i="2"/>
  <c r="I19" i="2" s="1"/>
  <c r="G18" i="2"/>
  <c r="I18" i="2" s="1"/>
  <c r="G17" i="2"/>
  <c r="I17" i="2" s="1"/>
  <c r="G16" i="2"/>
  <c r="I16" i="2" s="1"/>
  <c r="G15" i="2"/>
  <c r="I15" i="2" s="1"/>
  <c r="G14" i="2"/>
  <c r="I14" i="2" s="1"/>
  <c r="G13" i="2"/>
  <c r="I13" i="2" s="1"/>
  <c r="G12" i="2"/>
  <c r="I12" i="2" s="1"/>
  <c r="G11" i="2"/>
  <c r="I11" i="2" s="1"/>
  <c r="G10" i="2"/>
  <c r="I10" i="2" s="1"/>
  <c r="G9" i="2"/>
  <c r="I9" i="2" s="1"/>
  <c r="G8" i="2"/>
  <c r="I8" i="2" s="1"/>
  <c r="G7" i="2"/>
  <c r="I7" i="2" s="1"/>
  <c r="G6" i="2"/>
  <c r="I6" i="2" s="1"/>
  <c r="G5" i="2"/>
  <c r="I5" i="2" s="1"/>
  <c r="G4" i="2"/>
  <c r="I4" i="2" s="1"/>
  <c r="I3" i="2"/>
  <c r="G3" i="2"/>
  <c r="I55" i="16"/>
  <c r="J55" i="16" s="1"/>
  <c r="I54" i="16"/>
  <c r="J54" i="16" s="1"/>
  <c r="I53" i="16"/>
  <c r="J53" i="16" s="1"/>
  <c r="I52" i="16"/>
  <c r="J52" i="16" s="1"/>
  <c r="I51" i="16"/>
  <c r="J51" i="16" s="1"/>
  <c r="I50" i="16"/>
  <c r="J50" i="16" s="1"/>
  <c r="I49" i="16"/>
  <c r="J49" i="16" s="1"/>
  <c r="I48" i="16"/>
  <c r="J48" i="16" s="1"/>
  <c r="I47" i="16"/>
  <c r="J47" i="16" s="1"/>
  <c r="I46" i="16"/>
  <c r="J46" i="16" s="1"/>
  <c r="I45" i="16"/>
  <c r="J45" i="16" s="1"/>
  <c r="B15" i="16"/>
  <c r="B15" i="18" s="1"/>
  <c r="G9" i="16"/>
  <c r="B41" i="18" s="1"/>
  <c r="E3" i="2"/>
  <c r="G7" i="22" l="1"/>
  <c r="E39" i="18" s="1"/>
  <c r="G7" i="20"/>
  <c r="C39" i="18" s="1"/>
  <c r="G7" i="21"/>
  <c r="D39" i="18" s="1"/>
  <c r="G7" i="23"/>
  <c r="F39" i="18" s="1"/>
  <c r="G8" i="20"/>
  <c r="C40" i="18" s="1"/>
  <c r="C18" i="18"/>
  <c r="G8" i="23"/>
  <c r="F40" i="18" s="1"/>
  <c r="F18" i="18"/>
  <c r="G8" i="22"/>
  <c r="E40" i="18" s="1"/>
  <c r="E18" i="18"/>
  <c r="E28" i="18"/>
  <c r="B30" i="22"/>
  <c r="G8" i="21"/>
  <c r="D40" i="18" s="1"/>
  <c r="D18" i="18"/>
  <c r="G6" i="21"/>
  <c r="D38" i="18" s="1"/>
  <c r="B30" i="20"/>
  <c r="C29" i="18" s="1"/>
  <c r="B30" i="16"/>
  <c r="B29" i="18" s="1"/>
  <c r="B17" i="16"/>
  <c r="B17" i="18" s="1"/>
  <c r="G7" i="16"/>
  <c r="B39" i="18" s="1"/>
  <c r="E15" i="1"/>
  <c r="C45" i="1"/>
  <c r="C44" i="1"/>
  <c r="C43" i="1"/>
  <c r="C42" i="1"/>
  <c r="C41" i="1"/>
  <c r="C40" i="1"/>
  <c r="C39" i="1"/>
  <c r="C38" i="1"/>
  <c r="C37" i="1"/>
  <c r="C36" i="1"/>
  <c r="C35" i="1"/>
  <c r="B18" i="16" l="1"/>
  <c r="B18" i="18" s="1"/>
  <c r="G10" i="23"/>
  <c r="E29" i="18"/>
  <c r="G6" i="22"/>
  <c r="G10" i="21"/>
  <c r="G6" i="20"/>
  <c r="G6" i="16"/>
  <c r="B38" i="18" s="1"/>
  <c r="I40" i="21" l="1"/>
  <c r="J40" i="21"/>
  <c r="J40" i="23"/>
  <c r="I40" i="23"/>
  <c r="G33" i="21"/>
  <c r="G32" i="21"/>
  <c r="D71" i="18" s="1"/>
  <c r="G8" i="16"/>
  <c r="B40" i="18" s="1"/>
  <c r="G33" i="23"/>
  <c r="H33" i="23" s="1"/>
  <c r="G32" i="23"/>
  <c r="F71" i="18" s="1"/>
  <c r="G23" i="21"/>
  <c r="F42" i="18"/>
  <c r="G10" i="20"/>
  <c r="C38" i="18"/>
  <c r="G14" i="23"/>
  <c r="F45" i="18" s="1"/>
  <c r="G15" i="23"/>
  <c r="F46" i="18" s="1"/>
  <c r="G23" i="23"/>
  <c r="G26" i="23"/>
  <c r="F64" i="18" s="1"/>
  <c r="G25" i="23"/>
  <c r="G24" i="23"/>
  <c r="E38" i="18"/>
  <c r="G10" i="22"/>
  <c r="D42" i="18"/>
  <c r="G26" i="21"/>
  <c r="G25" i="21"/>
  <c r="D59" i="18" s="1"/>
  <c r="G15" i="21"/>
  <c r="D46" i="18" s="1"/>
  <c r="G14" i="21"/>
  <c r="D45" i="18" s="1"/>
  <c r="G24" i="21"/>
  <c r="E11" i="1"/>
  <c r="B18" i="1" s="1"/>
  <c r="E18" i="1"/>
  <c r="E17" i="1"/>
  <c r="B4" i="4"/>
  <c r="B6" i="4" s="1"/>
  <c r="J40" i="22" l="1"/>
  <c r="I40" i="22"/>
  <c r="G33" i="22"/>
  <c r="G32" i="22"/>
  <c r="E71" i="18" s="1"/>
  <c r="F80" i="18"/>
  <c r="D80" i="18"/>
  <c r="F72" i="18"/>
  <c r="C42" i="18"/>
  <c r="G33" i="20"/>
  <c r="G32" i="20"/>
  <c r="G10" i="16"/>
  <c r="J40" i="16" s="1"/>
  <c r="H23" i="21"/>
  <c r="D49" i="18"/>
  <c r="H26" i="21"/>
  <c r="D64" i="18"/>
  <c r="H24" i="21"/>
  <c r="D54" i="18"/>
  <c r="H33" i="21"/>
  <c r="D73" i="18" s="1"/>
  <c r="D72" i="18"/>
  <c r="B10" i="4"/>
  <c r="B12" i="4" s="1"/>
  <c r="B21" i="4" s="1"/>
  <c r="B8" i="4"/>
  <c r="H26" i="23"/>
  <c r="F73" i="18"/>
  <c r="H24" i="23"/>
  <c r="F54" i="18"/>
  <c r="H25" i="23"/>
  <c r="F59" i="18"/>
  <c r="H23" i="23"/>
  <c r="F49" i="18"/>
  <c r="G24" i="20"/>
  <c r="H24" i="20" s="1"/>
  <c r="G15" i="20"/>
  <c r="C46" i="18" s="1"/>
  <c r="G25" i="20"/>
  <c r="C59" i="18" s="1"/>
  <c r="G26" i="20"/>
  <c r="C64" i="18" s="1"/>
  <c r="G14" i="20"/>
  <c r="C45" i="18" s="1"/>
  <c r="G23" i="20"/>
  <c r="H23" i="20" s="1"/>
  <c r="G25" i="22"/>
  <c r="E59" i="18" s="1"/>
  <c r="E42" i="18"/>
  <c r="G26" i="22"/>
  <c r="G15" i="22"/>
  <c r="E46" i="18" s="1"/>
  <c r="G23" i="22"/>
  <c r="G14" i="22"/>
  <c r="E45" i="18" s="1"/>
  <c r="G24" i="22"/>
  <c r="H25" i="21"/>
  <c r="E19" i="1"/>
  <c r="B19" i="1" s="1"/>
  <c r="E80" i="18" l="1"/>
  <c r="J39" i="21"/>
  <c r="H39" i="21"/>
  <c r="I39" i="21"/>
  <c r="D79" i="18" s="1"/>
  <c r="J38" i="21"/>
  <c r="I38" i="21"/>
  <c r="D78" i="18" s="1"/>
  <c r="H38" i="21"/>
  <c r="J37" i="21"/>
  <c r="H37" i="21"/>
  <c r="I37" i="21"/>
  <c r="D77" i="18" s="1"/>
  <c r="J36" i="21"/>
  <c r="I36" i="21"/>
  <c r="H36" i="21"/>
  <c r="C49" i="18"/>
  <c r="G23" i="16"/>
  <c r="H23" i="16" s="1"/>
  <c r="G32" i="16"/>
  <c r="I40" i="16"/>
  <c r="G33" i="16"/>
  <c r="J38" i="23"/>
  <c r="I38" i="23"/>
  <c r="F78" i="18" s="1"/>
  <c r="H38" i="23"/>
  <c r="J25" i="23"/>
  <c r="F62" i="18" s="1"/>
  <c r="I39" i="23"/>
  <c r="F79" i="18" s="1"/>
  <c r="H39" i="23"/>
  <c r="J39" i="23"/>
  <c r="J26" i="23"/>
  <c r="I36" i="23"/>
  <c r="F76" i="18" s="1"/>
  <c r="J36" i="23"/>
  <c r="H36" i="23"/>
  <c r="J23" i="23"/>
  <c r="F52" i="18" s="1"/>
  <c r="J37" i="23"/>
  <c r="I37" i="23"/>
  <c r="F77" i="18" s="1"/>
  <c r="H37" i="23"/>
  <c r="J24" i="23"/>
  <c r="F57" i="18" s="1"/>
  <c r="J24" i="21"/>
  <c r="D57" i="18" s="1"/>
  <c r="J25" i="21"/>
  <c r="D62" i="18" s="1"/>
  <c r="D76" i="18"/>
  <c r="J23" i="21"/>
  <c r="D52" i="18" s="1"/>
  <c r="J26" i="21"/>
  <c r="D67" i="18" s="1"/>
  <c r="J36" i="20"/>
  <c r="I36" i="20"/>
  <c r="C76" i="18" s="1"/>
  <c r="H36" i="20"/>
  <c r="J37" i="20"/>
  <c r="I37" i="20"/>
  <c r="C77" i="18" s="1"/>
  <c r="H37" i="20"/>
  <c r="C80" i="18"/>
  <c r="J23" i="20"/>
  <c r="C52" i="18" s="1"/>
  <c r="J24" i="20"/>
  <c r="C57" i="18" s="1"/>
  <c r="I25" i="23"/>
  <c r="F61" i="18" s="1"/>
  <c r="F65" i="18"/>
  <c r="D60" i="18"/>
  <c r="I23" i="20"/>
  <c r="C51" i="18" s="1"/>
  <c r="C55" i="18"/>
  <c r="H25" i="20"/>
  <c r="H38" i="20" s="1"/>
  <c r="B42" i="18"/>
  <c r="G15" i="16"/>
  <c r="B46" i="18" s="1"/>
  <c r="G25" i="16"/>
  <c r="G24" i="16"/>
  <c r="H24" i="16" s="1"/>
  <c r="G26" i="16"/>
  <c r="B64" i="18" s="1"/>
  <c r="G14" i="16"/>
  <c r="B45" i="18" s="1"/>
  <c r="H24" i="22"/>
  <c r="E54" i="18"/>
  <c r="H23" i="22"/>
  <c r="E49" i="18"/>
  <c r="H26" i="22"/>
  <c r="E64" i="18"/>
  <c r="H33" i="22"/>
  <c r="E73" i="18" s="1"/>
  <c r="E72" i="18"/>
  <c r="I24" i="21"/>
  <c r="D56" i="18" s="1"/>
  <c r="D55" i="18"/>
  <c r="I26" i="21"/>
  <c r="D66" i="18" s="1"/>
  <c r="D65" i="18"/>
  <c r="I23" i="21"/>
  <c r="D51" i="18" s="1"/>
  <c r="D50" i="18"/>
  <c r="C72" i="18"/>
  <c r="H33" i="20"/>
  <c r="C73" i="18" s="1"/>
  <c r="C54" i="18"/>
  <c r="B26" i="4"/>
  <c r="B25" i="4"/>
  <c r="I26" i="23"/>
  <c r="F66" i="18" s="1"/>
  <c r="F67" i="18"/>
  <c r="I23" i="23"/>
  <c r="F51" i="18" s="1"/>
  <c r="F50" i="18"/>
  <c r="F60" i="18"/>
  <c r="I24" i="23"/>
  <c r="F56" i="18" s="1"/>
  <c r="F55" i="18"/>
  <c r="H26" i="20"/>
  <c r="I24" i="20"/>
  <c r="C56" i="18" s="1"/>
  <c r="C50" i="18"/>
  <c r="H25" i="22"/>
  <c r="I25" i="21"/>
  <c r="D61" i="18" s="1"/>
  <c r="I37" i="22" l="1"/>
  <c r="E77" i="18" s="1"/>
  <c r="J37" i="22"/>
  <c r="H37" i="22"/>
  <c r="J24" i="22"/>
  <c r="I38" i="22"/>
  <c r="E78" i="18" s="1"/>
  <c r="J38" i="22"/>
  <c r="H38" i="22"/>
  <c r="J25" i="22"/>
  <c r="I39" i="22"/>
  <c r="E79" i="18" s="1"/>
  <c r="J39" i="22"/>
  <c r="H39" i="22"/>
  <c r="J26" i="22"/>
  <c r="H36" i="22"/>
  <c r="I36" i="22"/>
  <c r="E76" i="18" s="1"/>
  <c r="J36" i="22"/>
  <c r="J23" i="22"/>
  <c r="E52" i="18" s="1"/>
  <c r="I25" i="20"/>
  <c r="C61" i="18" s="1"/>
  <c r="J36" i="16"/>
  <c r="I36" i="16"/>
  <c r="B76" i="18" s="1"/>
  <c r="H36" i="16"/>
  <c r="J23" i="16"/>
  <c r="B52" i="18" s="1"/>
  <c r="B49" i="18"/>
  <c r="I37" i="16"/>
  <c r="B77" i="18" s="1"/>
  <c r="J37" i="16"/>
  <c r="H37" i="16"/>
  <c r="J24" i="16"/>
  <c r="B57" i="18" s="1"/>
  <c r="B80" i="18"/>
  <c r="J39" i="20"/>
  <c r="I39" i="20"/>
  <c r="C79" i="18" s="1"/>
  <c r="H39" i="20"/>
  <c r="J26" i="20"/>
  <c r="C67" i="18" s="1"/>
  <c r="J38" i="20"/>
  <c r="I38" i="20"/>
  <c r="C78" i="18" s="1"/>
  <c r="J25" i="20"/>
  <c r="C62" i="18" s="1"/>
  <c r="E65" i="18"/>
  <c r="E60" i="18"/>
  <c r="E67" i="18"/>
  <c r="I26" i="22"/>
  <c r="E66" i="18" s="1"/>
  <c r="E57" i="18"/>
  <c r="C60" i="18"/>
  <c r="C65" i="18"/>
  <c r="B59" i="18"/>
  <c r="H25" i="16"/>
  <c r="I25" i="16" s="1"/>
  <c r="B61" i="18" s="1"/>
  <c r="B54" i="18"/>
  <c r="H26" i="16"/>
  <c r="I23" i="22"/>
  <c r="E51" i="18" s="1"/>
  <c r="E50" i="18"/>
  <c r="I24" i="22"/>
  <c r="E56" i="18" s="1"/>
  <c r="E55" i="18"/>
  <c r="I26" i="20"/>
  <c r="C66" i="18" s="1"/>
  <c r="I23" i="16"/>
  <c r="B51" i="18" s="1"/>
  <c r="B50" i="18"/>
  <c r="I24" i="16"/>
  <c r="B56" i="18" s="1"/>
  <c r="B55" i="18"/>
  <c r="I25" i="22"/>
  <c r="E61" i="18" s="1"/>
  <c r="E62" i="18"/>
  <c r="B10" i="1"/>
  <c r="B60" i="18" l="1"/>
  <c r="I26" i="16"/>
  <c r="B66" i="18" s="1"/>
  <c r="H39" i="16"/>
  <c r="J39" i="16"/>
  <c r="I39" i="16"/>
  <c r="B79" i="18" s="1"/>
  <c r="J26" i="16"/>
  <c r="B67" i="18" s="1"/>
  <c r="J38" i="16"/>
  <c r="I38" i="16"/>
  <c r="B78" i="18" s="1"/>
  <c r="B84" i="18" s="1" a="1"/>
  <c r="H38" i="16"/>
  <c r="J25" i="16"/>
  <c r="B62" i="18" s="1"/>
  <c r="B65" i="18"/>
  <c r="B14" i="1"/>
  <c r="B12" i="1"/>
  <c r="C84" i="18" l="1" a="1"/>
  <c r="B85" i="18" a="1"/>
  <c r="E85" i="18"/>
  <c r="F85" i="18" a="1"/>
  <c r="D85" i="18" a="1"/>
  <c r="D84" i="18" a="1"/>
  <c r="E84" i="18"/>
  <c r="B16" i="1"/>
  <c r="B20" i="1" s="1"/>
  <c r="B24" i="1" s="1"/>
  <c r="B25" i="1" l="1"/>
  <c r="B22" i="1"/>
  <c r="H33" i="16"/>
  <c r="B73" i="18" s="1"/>
  <c r="B71" i="18"/>
  <c r="B72" i="18" l="1"/>
  <c r="F84" i="18" s="1" a="1"/>
  <c r="C71" i="1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<sst xmlns="http://schemas.openxmlformats.org/spreadsheetml/2006/main" count="926" uniqueCount="484">
  <si>
    <t>Total</t>
  </si>
  <si>
    <t>Profit Margin %</t>
  </si>
  <si>
    <t>Product</t>
  </si>
  <si>
    <t>Store</t>
  </si>
  <si>
    <t>Sams Club</t>
  </si>
  <si>
    <t>Full Cost</t>
  </si>
  <si>
    <t>Tax</t>
  </si>
  <si>
    <t>Shipping Cost</t>
  </si>
  <si>
    <t>Cost Per Oz</t>
  </si>
  <si>
    <t>Oz After Dry</t>
  </si>
  <si>
    <t>Dry Cost Per Oz</t>
  </si>
  <si>
    <t>Food Cost Per Pkg</t>
  </si>
  <si>
    <t>Food Pkg Cost</t>
  </si>
  <si>
    <t>O.A./Silica</t>
  </si>
  <si>
    <t>Label</t>
  </si>
  <si>
    <t>Supplies - Ship or Bag</t>
  </si>
  <si>
    <t>Card, Menu &amp; Coupons</t>
  </si>
  <si>
    <t>Total Cost</t>
  </si>
  <si>
    <t>Mark-Up Factor</t>
  </si>
  <si>
    <t>Profit</t>
  </si>
  <si>
    <t>Retail</t>
  </si>
  <si>
    <t>EXAMPLE
Skittles Original</t>
  </si>
  <si>
    <t>Tax Paid</t>
  </si>
  <si>
    <t>Ounces (16 per lb)</t>
  </si>
  <si>
    <t>Supplier</t>
  </si>
  <si>
    <t>Ink (if printing own)</t>
  </si>
  <si>
    <t>Total Product Cost</t>
  </si>
  <si>
    <t>Ounces Before Drying (16oz per pan)</t>
  </si>
  <si>
    <t>Shipping/Delivery Costs</t>
  </si>
  <si>
    <t>Cost per Ounce Before Drying</t>
  </si>
  <si>
    <t>Ounces After Drying</t>
  </si>
  <si>
    <t>**</t>
  </si>
  <si>
    <t>*</t>
  </si>
  <si>
    <t>Cost per Ounce After Drying</t>
  </si>
  <si>
    <t>Ounces Per Package To Be Sold</t>
  </si>
  <si>
    <t>Packaging/Labels</t>
  </si>
  <si>
    <t>Figuring Labor Costs</t>
  </si>
  <si>
    <t>Hrly Pay</t>
  </si>
  <si>
    <t># of whole items</t>
  </si>
  <si>
    <t>Cost per Item</t>
  </si>
  <si>
    <t>Figuring Electricity</t>
  </si>
  <si>
    <t>Cost Per Day</t>
  </si>
  <si>
    <t>Cost Per Hour</t>
  </si>
  <si>
    <t>Hours To Dry</t>
  </si>
  <si>
    <t>Cost This Batch</t>
  </si>
  <si>
    <t>Cost Per Item</t>
  </si>
  <si>
    <t>Total Costs to Make Product Per Item/Bag</t>
  </si>
  <si>
    <t xml:space="preserve">Retail Price </t>
  </si>
  <si>
    <t>Notes</t>
  </si>
  <si>
    <t>How many packages will you get out of a batch? Estimate.</t>
  </si>
  <si>
    <t>This is the cost per package of labor.</t>
  </si>
  <si>
    <t>You can research your costs with utility company or use posted</t>
  </si>
  <si>
    <t>posted rates per Freeze-Dry Companies website.</t>
  </si>
  <si>
    <t>How many hours were they in the machine drying?</t>
  </si>
  <si>
    <t xml:space="preserve">This is the cost per package of electricity. </t>
  </si>
  <si>
    <t>https://harvestright.com/faqs/</t>
  </si>
  <si>
    <t>Electricity Cost Pulled From:</t>
  </si>
  <si>
    <t>**Often is 85-95% of dry weight but depends type of food.</t>
  </si>
  <si>
    <t>Quick Calculation for Pricing Product</t>
  </si>
  <si>
    <t>Cost of Food Per Package</t>
  </si>
  <si>
    <t>***</t>
  </si>
  <si>
    <t>***Figure out cost per label &amp; per package &amp; combine.</t>
  </si>
  <si>
    <t>*To find this, measure pans before &amp; after freeze-drying product to see how much weight they lose.</t>
  </si>
  <si>
    <t>Labor Cost</t>
  </si>
  <si>
    <t>Electricity Cost</t>
  </si>
  <si>
    <t>Product Should Not Be Priced Below This Number</t>
  </si>
  <si>
    <t>Profit After Costs &amp; Fees (Per Package You Sell)</t>
  </si>
  <si>
    <t>****</t>
  </si>
  <si>
    <t>****A Profit Margin should be no less than 40%. It may range between 40-70%, but want to also consider the local market you are in and price accordingly.</t>
  </si>
  <si>
    <t>&lt;---------</t>
  </si>
  <si>
    <t>&lt;--------|</t>
  </si>
  <si>
    <t>Small &amp; Medium</t>
  </si>
  <si>
    <t>Large</t>
  </si>
  <si>
    <t>X-Large</t>
  </si>
  <si>
    <t>Machine Size - Cost Estimate</t>
  </si>
  <si>
    <t>Per Day</t>
  </si>
  <si>
    <t>*Estimate ONLY. Will vary based on your local rates.</t>
  </si>
  <si>
    <t>Labor*</t>
  </si>
  <si>
    <t>Electricity*</t>
  </si>
  <si>
    <r>
      <rPr>
        <b/>
        <sz val="12"/>
        <color theme="1"/>
        <rFont val="Calibri"/>
        <family val="2"/>
        <scheme val="minor"/>
      </rPr>
      <t>Instructions</t>
    </r>
    <r>
      <rPr>
        <sz val="12"/>
        <color theme="1"/>
        <rFont val="Calibri"/>
        <family val="2"/>
        <scheme val="minor"/>
      </rPr>
      <t xml:space="preserve">: First do Labor &amp; Electricity Sections. Look for white boxes and type in the number (price, ounces, quantity). Next move to top left &amp; fill in your description.  If you do not know the ounces AFTER drying, apply an estimate until you can get actuals. I use as follows: Candy: 95% of weight BEFORE it was freeze-dried. (.95 times ounces before drying) / Fruit: 85% of weight BEFORE it was freeze-dried. For RETAIL price - you can play around with various prices to see the impact to your profit &amp; profit margin. </t>
    </r>
  </si>
  <si>
    <t>Cost</t>
  </si>
  <si>
    <t>Quantity</t>
  </si>
  <si>
    <t>Ship/Delivery</t>
  </si>
  <si>
    <t>Cost Each</t>
  </si>
  <si>
    <t>Date</t>
  </si>
  <si>
    <t>32oz Deli Containers w/Lids</t>
  </si>
  <si>
    <t xml:space="preserve"> Notes</t>
  </si>
  <si>
    <t>Example Entry</t>
  </si>
  <si>
    <t>Input reasonable hourly pay.</t>
  </si>
  <si>
    <t>Input Prep Hours &amp; Clean-Up Time. (not freeze-dry time) *See chart.</t>
  </si>
  <si>
    <t>Prep Time Conversion from Hours to Decimal</t>
  </si>
  <si>
    <t>Thank You For Your Purchase!</t>
  </si>
  <si>
    <t>My name is Crystal Arnold. I have a passion for Freeze-Dried Foods &amp; helping others on their journey! 
I have my Bachelor of Science in Business Administration with an Accounting Concentration. I began my accounting career back in 1994. 
In 2019 a quit my "corporate career" as a Controller &amp; HR Manager to work from home &amp; take care of my daughter with special needs. During this time, Freeze-Dried Foodies was born. It has evolved from simply selling the foods, to helping others in their journey of freeze-drying - from getting started, to finding help, starting a business &amp; managing their costs, finances &amp; social media marketing.</t>
  </si>
  <si>
    <t>Minutes</t>
  </si>
  <si>
    <t>Decimal</t>
  </si>
  <si>
    <t>0/60</t>
  </si>
  <si>
    <t>Time (Use Decimal)</t>
  </si>
  <si>
    <t>Desc Product &amp; Size (Skittles 54oz)/Store then price ----&gt;</t>
  </si>
  <si>
    <t>Labor Cost Per Package</t>
  </si>
  <si>
    <t>NOTES</t>
  </si>
  <si>
    <t>Sincerely,</t>
  </si>
  <si>
    <t>Crystal Arnold</t>
  </si>
  <si>
    <t>Also, see the "Follow Me" Tab in this workbook!</t>
  </si>
  <si>
    <t>Visit My Websites:</t>
  </si>
  <si>
    <t>Thank You For Your Continued Support</t>
  </si>
  <si>
    <t>Scroll Down</t>
  </si>
  <si>
    <t>2. Review examples &amp; video found here:</t>
  </si>
  <si>
    <r>
      <rPr>
        <b/>
        <sz val="14"/>
        <color theme="1"/>
        <rFont val="Calibri"/>
        <family val="2"/>
        <scheme val="minor"/>
      </rPr>
      <t>1. Start w/Supplies</t>
    </r>
    <r>
      <rPr>
        <sz val="14"/>
        <color theme="1"/>
        <rFont val="Calibri"/>
        <family val="2"/>
        <scheme val="minor"/>
      </rPr>
      <t xml:space="preserve"> - list out all costs that go direct into making a package of food, but don't include overhead (machine, rent, etc)</t>
    </r>
  </si>
  <si>
    <r>
      <rPr>
        <b/>
        <sz val="13"/>
        <color theme="1"/>
        <rFont val="Calibri"/>
        <family val="2"/>
        <scheme val="minor"/>
      </rPr>
      <t>3. Review needed data</t>
    </r>
    <r>
      <rPr>
        <sz val="13"/>
        <color theme="1"/>
        <rFont val="Calibri"/>
        <family val="2"/>
        <scheme val="minor"/>
      </rPr>
      <t xml:space="preserve"> before freeze-drying your batch, then fill in the Quick Calc tab or the Pricing Sheet. Pricing sheet best if comparing product(s). </t>
    </r>
  </si>
  <si>
    <r>
      <rPr>
        <b/>
        <sz val="13"/>
        <color theme="1"/>
        <rFont val="Calibri"/>
        <family val="2"/>
        <scheme val="minor"/>
      </rPr>
      <t>4. Visit FOLLOW tab</t>
    </r>
    <r>
      <rPr>
        <sz val="13"/>
        <color theme="1"/>
        <rFont val="Calibri"/>
        <family val="2"/>
        <scheme val="minor"/>
      </rPr>
      <t xml:space="preserve"> &amp; join support groups, visit my pages, and websites.</t>
    </r>
  </si>
  <si>
    <t>https://youtu.be/Ic2NCQK9o90</t>
  </si>
  <si>
    <t>FreezeDriedFoodies.com</t>
  </si>
  <si>
    <t>FreezeDryHype.com</t>
  </si>
  <si>
    <t>© 2026 KCA Treasures, LLC. All rights reserved.</t>
  </si>
  <si>
    <t>No part of this workbook may be reproduced, distributed, shared, sold, resold, or transmitted in any form or by any means, including photocopying, recording, or electronic methods, without prior written permission from the author.</t>
  </si>
  <si>
    <t>This includes sharing access links, copies, or screenshots with others.</t>
  </si>
  <si>
    <t>You may use this workbook for your personal or business use only.</t>
  </si>
  <si>
    <t>Copyright Statement</t>
  </si>
  <si>
    <t>Disclaimer</t>
  </si>
  <si>
    <t>This workbook is provided for informational and educational purposes only.</t>
  </si>
  <si>
    <t>While every effort has been made to ensure the accuracy of the information and calculations, no guarantees are made regarding completeness, accuracy, or results. Pricing outcomes may vary based on your individual business, costs, market conditions, and location.</t>
  </si>
  <si>
    <t>You are solely responsible for how you use this information and for setting your own pricing.</t>
  </si>
  <si>
    <t>In no event shall the author or KCA Treasures, LLC be held liable for any loss, damages, or business decisions made based on the use of this workbook.</t>
  </si>
  <si>
    <t>Additional Note</t>
  </si>
  <si>
    <r>
      <t xml:space="preserve">This workbook and all of its contents are the original work of </t>
    </r>
    <r>
      <rPr>
        <b/>
        <sz val="11"/>
        <color theme="1"/>
        <rFont val="Arial"/>
        <family val="2"/>
      </rPr>
      <t>Freeze-Dried Foodies®</t>
    </r>
    <r>
      <rPr>
        <sz val="11"/>
        <color theme="1"/>
        <rFont val="Arial"/>
        <family val="2"/>
      </rPr>
      <t xml:space="preserve">, owned by </t>
    </r>
    <r>
      <rPr>
        <b/>
        <sz val="11"/>
        <color theme="1"/>
        <rFont val="Arial"/>
        <family val="2"/>
      </rPr>
      <t>KCA Treasures, LLC</t>
    </r>
    <r>
      <rPr>
        <sz val="11"/>
        <color theme="1"/>
        <rFont val="Arial"/>
        <family val="2"/>
      </rPr>
      <t>, and are protected by copyright laws.</t>
    </r>
  </si>
  <si>
    <t>This calculator provides estimates only and should be used as a guide. Always review your pricing in relation to your local market, competition, and business goals before finalizing your selling price.</t>
  </si>
  <si>
    <t>Simple Step-by-Step Guide to Calculate Your Costs, Pricing, and Profit</t>
  </si>
  <si>
    <r>
      <t>🎥</t>
    </r>
    <r>
      <rPr>
        <b/>
        <sz val="12"/>
        <color theme="1"/>
        <rFont val="Aptos"/>
        <family val="2"/>
      </rPr>
      <t xml:space="preserve"> Watch the Quick Demo (Recommended)</t>
    </r>
  </si>
  <si>
    <t>Watch this short walkthrough to see how to use the calculator from start to finish.</t>
  </si>
  <si>
    <r>
      <t>👉</t>
    </r>
    <r>
      <rPr>
        <sz val="12"/>
        <color theme="1"/>
        <rFont val="Aptos"/>
        <family val="2"/>
      </rPr>
      <t xml:space="preserve"> </t>
    </r>
    <r>
      <rPr>
        <i/>
        <sz val="12"/>
        <color theme="1"/>
        <rFont val="Aptos"/>
        <family val="2"/>
      </rPr>
      <t>(Insert video link here)</t>
    </r>
  </si>
  <si>
    <r>
      <rPr>
        <b/>
        <sz val="12"/>
        <color rgb="FFFF0000"/>
        <rFont val="Segoe UI Emoji"/>
        <family val="2"/>
      </rPr>
      <t>🚫</t>
    </r>
    <r>
      <rPr>
        <b/>
        <sz val="12"/>
        <color theme="1"/>
        <rFont val="Aptos"/>
        <family val="2"/>
      </rPr>
      <t xml:space="preserve"> QUICK START (VERY IMPORTANT)</t>
    </r>
  </si>
  <si>
    <t>Before you begin:</t>
  </si>
  <si>
    <r>
      <t xml:space="preserve">Enter your information only in the </t>
    </r>
    <r>
      <rPr>
        <b/>
        <sz val="12"/>
        <color theme="1"/>
        <rFont val="Aptos"/>
        <family val="2"/>
      </rPr>
      <t>INPUT FIELDS (light teal boxes)</t>
    </r>
    <r>
      <rPr>
        <sz val="12"/>
        <color theme="1"/>
        <rFont val="Aptos"/>
        <family val="2"/>
      </rPr>
      <t xml:space="preserve"> on the calculator sheet.</t>
    </r>
  </si>
  <si>
    <t>All other fields are calculated automatically.</t>
  </si>
  <si>
    <r>
      <t>🧾</t>
    </r>
    <r>
      <rPr>
        <b/>
        <sz val="12"/>
        <color theme="1"/>
        <rFont val="Aptos"/>
        <family val="2"/>
      </rPr>
      <t xml:space="preserve"> WHAT YOU’LL NEED</t>
    </r>
  </si>
  <si>
    <t>Have these details ready (estimate if needed — perfection is NOT required):</t>
  </si>
  <si>
    <t>• Ingredient purchase cost</t>
  </si>
  <si>
    <t>• Any tax or shipping paid on ingredients</t>
  </si>
  <si>
    <t>• Your packaging costs (bag, label, and other supplies)</t>
  </si>
  <si>
    <t>• Your hourly pay (what you want to pay yourself)</t>
  </si>
  <si>
    <t>• Your prep time</t>
  </si>
  <si>
    <t>• Your freeze-dryer run time</t>
  </si>
  <si>
    <t>• Your machine size (Small / Medium / Large)</t>
  </si>
  <si>
    <t>• Your starting weight (before drying)</t>
  </si>
  <si>
    <t>• Your final weight (after drying)</t>
  </si>
  <si>
    <t>• How many ounces you plan to put in each package</t>
  </si>
  <si>
    <r>
      <rPr>
        <b/>
        <sz val="12"/>
        <color rgb="FF0070C0"/>
        <rFont val="Segoe UI Emoji"/>
        <family val="2"/>
      </rPr>
      <t>🟦</t>
    </r>
    <r>
      <rPr>
        <b/>
        <sz val="12"/>
        <color theme="1"/>
        <rFont val="Aptos"/>
        <family val="2"/>
      </rPr>
      <t xml:space="preserve"> STEP 1: LABOR COST</t>
    </r>
  </si>
  <si>
    <t>This section calculates how much your time costs per package.</t>
  </si>
  <si>
    <r>
      <rPr>
        <b/>
        <sz val="12"/>
        <color rgb="FF00B050"/>
        <rFont val="Segoe UI Emoji"/>
        <family val="2"/>
      </rPr>
      <t>🟩</t>
    </r>
    <r>
      <rPr>
        <b/>
        <sz val="12"/>
        <color theme="1"/>
        <rFont val="Aptos"/>
        <family val="2"/>
      </rPr>
      <t xml:space="preserve"> Enter Values in the INPUT FIELDS (light teal boxes):</t>
    </r>
  </si>
  <si>
    <t>1. Hourly Pay</t>
  </si>
  <si>
    <t>Enter how much you want to pay yourself per hour.</t>
  </si>
  <si>
    <r>
      <t xml:space="preserve">💡 </t>
    </r>
    <r>
      <rPr>
        <b/>
        <sz val="12"/>
        <rFont val="Aptos"/>
        <family val="2"/>
      </rPr>
      <t>Tip: Even if this is a side hustle, your time still has value.</t>
    </r>
  </si>
  <si>
    <r>
      <rPr>
        <b/>
        <sz val="12"/>
        <color theme="1"/>
        <rFont val="Aptos"/>
        <family val="2"/>
      </rPr>
      <t>Example:</t>
    </r>
    <r>
      <rPr>
        <sz val="12"/>
        <color theme="1"/>
        <rFont val="Aptos"/>
        <family val="2"/>
      </rPr>
      <t xml:space="preserve"> $10, $15, or $20/hour</t>
    </r>
  </si>
  <si>
    <r>
      <t>Note:</t>
    </r>
    <r>
      <rPr>
        <sz val="12"/>
        <color theme="1"/>
        <rFont val="Aptos"/>
        <family val="2"/>
      </rPr>
      <t xml:space="preserve"> You can choose to calculate profit without entering a labor cost.</t>
    </r>
  </si>
  <si>
    <t>2. Prep Time (Hours)</t>
  </si>
  <si>
    <r>
      <t xml:space="preserve">Enter the total </t>
    </r>
    <r>
      <rPr>
        <b/>
        <sz val="12"/>
        <color theme="1"/>
        <rFont val="Aptos"/>
        <family val="2"/>
      </rPr>
      <t>whole hours</t>
    </r>
    <r>
      <rPr>
        <sz val="12"/>
        <color theme="1"/>
        <rFont val="Aptos"/>
        <family val="2"/>
      </rPr>
      <t xml:space="preserve"> spent on this batch.</t>
    </r>
  </si>
  <si>
    <t>3. Prep Time (Minutes)</t>
  </si>
  <si>
    <r>
      <t xml:space="preserve">Enter any additional </t>
    </r>
    <r>
      <rPr>
        <b/>
        <sz val="12"/>
        <color theme="1"/>
        <rFont val="Aptos"/>
        <family val="2"/>
      </rPr>
      <t>minutes (0–59)</t>
    </r>
    <r>
      <rPr>
        <sz val="12"/>
        <color theme="1"/>
        <rFont val="Aptos"/>
        <family val="2"/>
      </rPr>
      <t>.</t>
    </r>
  </si>
  <si>
    <r>
      <t>💡</t>
    </r>
    <r>
      <rPr>
        <b/>
        <sz val="12"/>
        <rFont val="Aptos"/>
        <family val="2"/>
      </rPr>
      <t xml:space="preserve"> Include all time related to this batch:</t>
    </r>
  </si>
  <si>
    <t>• Preparing food</t>
  </si>
  <si>
    <t>• Loading trays / setting up the machine</t>
  </si>
  <si>
    <t>• Packaging finished product</t>
  </si>
  <si>
    <t>• Cleaning trays, machine, and workspace</t>
  </si>
  <si>
    <t>4. Packages Made</t>
  </si>
  <si>
    <t>This will calculate automatically based on your Food Cost section.</t>
  </si>
  <si>
    <t>⚠️ Do not enter anything here.</t>
  </si>
  <si>
    <r>
      <t>📋</t>
    </r>
    <r>
      <rPr>
        <b/>
        <sz val="12"/>
        <color theme="1"/>
        <rFont val="Aptos"/>
        <family val="2"/>
      </rPr>
      <t xml:space="preserve"> What This Section Does:</t>
    </r>
  </si>
  <si>
    <t>The calculator will:</t>
  </si>
  <si>
    <t>• Convert your total prep time into hours</t>
  </si>
  <si>
    <t>• Multiply it by your hourly pay</t>
  </si>
  <si>
    <t>• Divide that cost across all packages</t>
  </si>
  <si>
    <r>
      <t>✅</t>
    </r>
    <r>
      <rPr>
        <b/>
        <sz val="12"/>
        <color theme="1"/>
        <rFont val="Aptos"/>
        <family val="2"/>
      </rPr>
      <t xml:space="preserve"> Result:</t>
    </r>
  </si>
  <si>
    <t>This is the minimum amount each item must cover for your time.</t>
  </si>
  <si>
    <r>
      <t xml:space="preserve">💡 </t>
    </r>
    <r>
      <rPr>
        <b/>
        <sz val="12"/>
        <rFont val="Aptos"/>
        <family val="2"/>
      </rPr>
      <t>Why This Matters:</t>
    </r>
  </si>
  <si>
    <t>If you don’t include labor, you may think you’re making money…</t>
  </si>
  <si>
    <t>but you’re actually working for free.</t>
  </si>
  <si>
    <r>
      <t>⚠️</t>
    </r>
    <r>
      <rPr>
        <b/>
        <sz val="12"/>
        <rFont val="Aptos"/>
        <family val="2"/>
      </rPr>
      <t xml:space="preserve"> Common Mistake:</t>
    </r>
  </si>
  <si>
    <t>Leaving hourly pay at $0 or too low.</t>
  </si>
  <si>
    <t>If your pricing feels “too high,” it’s often because you're finally charging correctly.</t>
  </si>
  <si>
    <t>But pricing must also align with your local market.</t>
  </si>
  <si>
    <t>If similar products are priced much lower in your area, pricing significantly higher can affect your ability to sell.</t>
  </si>
  <si>
    <r>
      <t>💡</t>
    </r>
    <r>
      <rPr>
        <b/>
        <sz val="12"/>
        <rFont val="Aptos"/>
        <family val="2"/>
      </rPr>
      <t xml:space="preserve"> The goal is to balance:</t>
    </r>
  </si>
  <si>
    <t>• Covering your true costs</t>
  </si>
  <si>
    <t>• Making a profit</t>
  </si>
  <si>
    <t>• Staying competitive</t>
  </si>
  <si>
    <r>
      <rPr>
        <b/>
        <sz val="12"/>
        <color rgb="FF0070C0"/>
        <rFont val="Segoe UI Emoji"/>
        <family val="2"/>
      </rPr>
      <t>🟦</t>
    </r>
    <r>
      <rPr>
        <b/>
        <sz val="12"/>
        <color theme="1"/>
        <rFont val="Aptos"/>
        <family val="2"/>
      </rPr>
      <t xml:space="preserve"> STEP 2: FREEZE-DRYER ELECTRICITY</t>
    </r>
  </si>
  <si>
    <t>This section estimates your electricity cost per package.</t>
  </si>
  <si>
    <t>1. Machine Size</t>
  </si>
  <si>
    <t>Select your freeze dryer size from the dropdown.</t>
  </si>
  <si>
    <t>2. Freeze-Dryer Hours</t>
  </si>
  <si>
    <t>Enter the total number of hours your batch runs.</t>
  </si>
  <si>
    <t>This section estimates how much electricity your batch uses &amp; spreads that cost across each package.</t>
  </si>
  <si>
    <t>The machine size helps determine typical usage, while the hours reflect your actual run time.</t>
  </si>
  <si>
    <t>Electricity costs vary by location, but this provides a realistic estimate so you are not underpricing.</t>
  </si>
  <si>
    <r>
      <t xml:space="preserve">💡 </t>
    </r>
    <r>
      <rPr>
        <b/>
        <sz val="12"/>
        <rFont val="Aptos"/>
        <family val="2"/>
      </rPr>
      <t>Simple Guidance:</t>
    </r>
  </si>
  <si>
    <t>Longer run times = higher cost per batch</t>
  </si>
  <si>
    <t>More packages = lower cost per item</t>
  </si>
  <si>
    <t>Skipping this section or entering “0” for hours.</t>
  </si>
  <si>
    <t>Even small costs add up and impact your profit.</t>
  </si>
  <si>
    <r>
      <rPr>
        <b/>
        <sz val="12"/>
        <color rgb="FF0070C0"/>
        <rFont val="Segoe UI Emoji"/>
        <family val="2"/>
      </rPr>
      <t>🟦</t>
    </r>
    <r>
      <rPr>
        <b/>
        <sz val="12"/>
        <color theme="1"/>
        <rFont val="Aptos"/>
        <family val="2"/>
      </rPr>
      <t xml:space="preserve"> STEP 3: FOOD COST + YIELD</t>
    </r>
  </si>
  <si>
    <t>This is the most important section — it determines your true product cost.</t>
  </si>
  <si>
    <r>
      <rPr>
        <b/>
        <sz val="12"/>
        <color rgb="FF0070C0"/>
        <rFont val="Segoe UI Emoji"/>
        <family val="2"/>
      </rPr>
      <t>🟩</t>
    </r>
    <r>
      <rPr>
        <b/>
        <sz val="12"/>
        <color theme="1"/>
        <rFont val="Aptos"/>
        <family val="2"/>
      </rPr>
      <t xml:space="preserve"> Enter Values in the INPUT FIELDS (light teal boxes):</t>
    </r>
  </si>
  <si>
    <t>1. Purchase Cost</t>
  </si>
  <si>
    <t>Enter what you paid for the food.</t>
  </si>
  <si>
    <t>2. Tax</t>
  </si>
  <si>
    <t>Enter any tax paid (if applicable).</t>
  </si>
  <si>
    <t>3. Shipping</t>
  </si>
  <si>
    <t>Enter any shipping cost (if applicable).</t>
  </si>
  <si>
    <t>4. Oz Before Drying</t>
  </si>
  <si>
    <t>Enter the total starting weight.</t>
  </si>
  <si>
    <t>5. Oz After Drying</t>
  </si>
  <si>
    <t>Enter the final weight after freeze-drying.</t>
  </si>
  <si>
    <t>6. Oz Per Package</t>
  </si>
  <si>
    <t>Enter how many ounces you plan to sell per package.</t>
  </si>
  <si>
    <t>This section calculates:</t>
  </si>
  <si>
    <t>• Your total food cost</t>
  </si>
  <si>
    <t>• Your cost per ounce after drying</t>
  </si>
  <si>
    <t>• Your cost per package</t>
  </si>
  <si>
    <t>• Your yield percentage</t>
  </si>
  <si>
    <t>Freeze-drying removes moisture, so your final weight is lower than your starting weight.</t>
  </si>
  <si>
    <t>This is why understanding yield is critical for accurate pricing.</t>
  </si>
  <si>
    <r>
      <t xml:space="preserve">💡 </t>
    </r>
    <r>
      <rPr>
        <b/>
        <sz val="12"/>
        <color theme="1"/>
        <rFont val="Aptos"/>
        <family val="2"/>
      </rPr>
      <t>Why This Matters:</t>
    </r>
  </si>
  <si>
    <t>If you don’t account for weight loss, you will underprice your product.</t>
  </si>
  <si>
    <t>Guessing your final weight instead of measuring it.</t>
  </si>
  <si>
    <r>
      <rPr>
        <b/>
        <sz val="12"/>
        <color rgb="FF0070C0"/>
        <rFont val="Segoe UI Emoji"/>
        <family val="2"/>
      </rPr>
      <t>🟦</t>
    </r>
    <r>
      <rPr>
        <b/>
        <sz val="12"/>
        <color theme="1"/>
        <rFont val="Aptos"/>
        <family val="2"/>
      </rPr>
      <t xml:space="preserve"> STEP 4: PACKAGING COST</t>
    </r>
  </si>
  <si>
    <t>This section calculates how much packaging adds to each item.</t>
  </si>
  <si>
    <t>1. Bag Cost</t>
  </si>
  <si>
    <t>Enter cost per bag.</t>
  </si>
  <si>
    <t>2. Label Cost</t>
  </si>
  <si>
    <t>Enter cost per label.</t>
  </si>
  <si>
    <t>3. Other</t>
  </si>
  <si>
    <t>Enter any additional cost per package.</t>
  </si>
  <si>
    <t>Examples: inserts, oxygen absorbers, stickers, etc.</t>
  </si>
  <si>
    <t>This section adds all packaging costs together to give you a per-package total.</t>
  </si>
  <si>
    <t>Packaging is often underestimated but directly reduces profit.</t>
  </si>
  <si>
    <r>
      <rPr>
        <b/>
        <sz val="12"/>
        <color rgb="FF0070C0"/>
        <rFont val="Segoe UI Emoji"/>
        <family val="2"/>
      </rPr>
      <t>🟦</t>
    </r>
    <r>
      <rPr>
        <b/>
        <sz val="12"/>
        <color theme="1"/>
        <rFont val="Aptos"/>
        <family val="2"/>
      </rPr>
      <t xml:space="preserve"> STEP 5: UNDERSTANDING YOUR TOTAL COST</t>
    </r>
  </si>
  <si>
    <t>No input required.</t>
  </si>
  <si>
    <t>This combines:</t>
  </si>
  <si>
    <t>• Food</t>
  </si>
  <si>
    <t>• Labor</t>
  </si>
  <si>
    <t>• Electricity</t>
  </si>
  <si>
    <t>• Packaging</t>
  </si>
  <si>
    <r>
      <t xml:space="preserve">To give you your </t>
    </r>
    <r>
      <rPr>
        <b/>
        <sz val="12"/>
        <color theme="1"/>
        <rFont val="Aptos"/>
        <family val="2"/>
      </rPr>
      <t>true cost per package</t>
    </r>
    <r>
      <rPr>
        <sz val="12"/>
        <color theme="1"/>
        <rFont val="Aptos"/>
        <family val="2"/>
      </rPr>
      <t>.</t>
    </r>
  </si>
  <si>
    <r>
      <t xml:space="preserve">This is your </t>
    </r>
    <r>
      <rPr>
        <b/>
        <sz val="12"/>
        <color theme="1"/>
        <rFont val="Aptos"/>
        <family val="2"/>
      </rPr>
      <t>break-even foundation</t>
    </r>
    <r>
      <rPr>
        <sz val="12"/>
        <color theme="1"/>
        <rFont val="Aptos"/>
        <family val="2"/>
      </rPr>
      <t>.</t>
    </r>
  </si>
  <si>
    <t>Every price decision starts here.</t>
  </si>
  <si>
    <r>
      <rPr>
        <b/>
        <sz val="12"/>
        <color rgb="FF0070C0"/>
        <rFont val="Segoe UI Emoji"/>
        <family val="2"/>
      </rPr>
      <t>🟦</t>
    </r>
    <r>
      <rPr>
        <b/>
        <sz val="12"/>
        <color theme="1"/>
        <rFont val="Aptos"/>
        <family val="2"/>
      </rPr>
      <t xml:space="preserve"> STEP 6: SUGGESTED PRICING</t>
    </r>
  </si>
  <si>
    <t>No input required in this section.</t>
  </si>
  <si>
    <t>The calculator generates pricing tiers:</t>
  </si>
  <si>
    <t>• Wholesale</t>
  </si>
  <si>
    <t>• Budget</t>
  </si>
  <si>
    <t>• Recommended</t>
  </si>
  <si>
    <t>• Premium</t>
  </si>
  <si>
    <t>It also suggests rounded “Market Prices” for real-world selling.</t>
  </si>
  <si>
    <r>
      <t xml:space="preserve">💡 </t>
    </r>
    <r>
      <rPr>
        <b/>
        <sz val="12"/>
        <color theme="1"/>
        <rFont val="Aptos"/>
        <family val="2"/>
      </rPr>
      <t>Important:</t>
    </r>
  </si>
  <si>
    <t>Market prices are rounded for easier selling to nearest dollar. (no cents)</t>
  </si>
  <si>
    <t>Use these as guidance — not strict rules.</t>
  </si>
  <si>
    <r>
      <rPr>
        <b/>
        <sz val="12"/>
        <color rgb="FF0070C0"/>
        <rFont val="Segoe UI Emoji"/>
        <family val="2"/>
      </rPr>
      <t>🟦</t>
    </r>
    <r>
      <rPr>
        <b/>
        <sz val="12"/>
        <color theme="1"/>
        <rFont val="Aptos"/>
        <family val="2"/>
      </rPr>
      <t xml:space="preserve"> STEP 7: QUICK PRICE CHECK + BATCH PROFIT</t>
    </r>
  </si>
  <si>
    <r>
      <rPr>
        <b/>
        <sz val="12"/>
        <color rgb="FF00B050"/>
        <rFont val="Segoe UI Emoji"/>
        <family val="2"/>
      </rPr>
      <t>🟩</t>
    </r>
    <r>
      <rPr>
        <b/>
        <sz val="12"/>
        <color rgb="FF00B050"/>
        <rFont val="Aptos"/>
        <family val="2"/>
      </rPr>
      <t xml:space="preserve"> </t>
    </r>
    <r>
      <rPr>
        <b/>
        <sz val="12"/>
        <color theme="1"/>
        <rFont val="Aptos"/>
        <family val="2"/>
      </rPr>
      <t>Enter Values in the INPUT FIELDS (light teal boxes):</t>
    </r>
  </si>
  <si>
    <t>Retail Price</t>
  </si>
  <si>
    <t>Enter any price you want to test.</t>
  </si>
  <si>
    <t>Quick Price Check shows:</t>
  </si>
  <si>
    <t>• Profit per item</t>
  </si>
  <si>
    <t>• Profit margin</t>
  </si>
  <si>
    <t>• Status (based on margin)</t>
  </si>
  <si>
    <t>Batch Profit Estimate shows:</t>
  </si>
  <si>
    <t>• Total batch cost</t>
  </si>
  <si>
    <t>• Revenue at recommended price</t>
  </si>
  <si>
    <t>• Total profit for the batch</t>
  </si>
  <si>
    <r>
      <t>💡</t>
    </r>
    <r>
      <rPr>
        <b/>
        <sz val="12"/>
        <rFont val="Aptos"/>
        <family val="2"/>
      </rPr>
      <t xml:space="preserve"> Why This Matters:</t>
    </r>
  </si>
  <si>
    <r>
      <t xml:space="preserve">This helps you see the </t>
    </r>
    <r>
      <rPr>
        <b/>
        <sz val="12"/>
        <color theme="1"/>
        <rFont val="Aptos"/>
        <family val="2"/>
      </rPr>
      <t>big picture</t>
    </r>
    <r>
      <rPr>
        <sz val="12"/>
        <color theme="1"/>
        <rFont val="Aptos"/>
        <family val="2"/>
      </rPr>
      <t xml:space="preserve"> — not just per item, but total earnings.</t>
    </r>
  </si>
  <si>
    <r>
      <t>🎯</t>
    </r>
    <r>
      <rPr>
        <b/>
        <sz val="12"/>
        <color theme="1"/>
        <rFont val="Aptos"/>
        <family val="2"/>
      </rPr>
      <t xml:space="preserve"> FINAL TIP:</t>
    </r>
  </si>
  <si>
    <t>Use this calculator as a guide — not a rulebook.</t>
  </si>
  <si>
    <t>The best pricing balances:</t>
  </si>
  <si>
    <t>• Your costs</t>
  </si>
  <si>
    <t>• Your profit goals</t>
  </si>
  <si>
    <t>• Your local market</t>
  </si>
  <si>
    <t>Freeze-Dry Pricing Calculator</t>
  </si>
  <si>
    <t>Write your product name &amp; batch date here.</t>
  </si>
  <si>
    <t>LABOR COST</t>
  </si>
  <si>
    <t>TOTAL COST PER PKG</t>
  </si>
  <si>
    <t>Hourly Pay</t>
  </si>
  <si>
    <t>Food</t>
  </si>
  <si>
    <t>Prep Time (Hrs)</t>
  </si>
  <si>
    <t xml:space="preserve">Labor </t>
  </si>
  <si>
    <t>Prep Time (Min)</t>
  </si>
  <si>
    <t>Electricity</t>
  </si>
  <si>
    <t>Packages Made</t>
  </si>
  <si>
    <t>Packaging</t>
  </si>
  <si>
    <t>Labor Cost Per Pkg</t>
  </si>
  <si>
    <t>TOTAL COST</t>
  </si>
  <si>
    <t>FREEZE-DRYER ELECTRICITY (EST.)</t>
  </si>
  <si>
    <t>Select Size in</t>
  </si>
  <si>
    <t>BREAK-EVEN PRICE</t>
  </si>
  <si>
    <t>Machine Size</t>
  </si>
  <si>
    <t>⬅️ Dropdown</t>
  </si>
  <si>
    <t>⚠️</t>
  </si>
  <si>
    <t>Break-even price</t>
  </si>
  <si>
    <t>Est. Cost Per Day</t>
  </si>
  <si>
    <t>Minimum Price (40% Margin)</t>
  </si>
  <si>
    <t>Freeze-Dryer Hours</t>
  </si>
  <si>
    <t>Break-even price covers costs only — no profit.
Minimum price maintains a 40% margin. See Suggested Pricing below.</t>
  </si>
  <si>
    <t>Est. Cost Per Hour</t>
  </si>
  <si>
    <t>Electric Cost Per Pkg</t>
  </si>
  <si>
    <t>FOOD COST</t>
  </si>
  <si>
    <t>SUGGESTED PRICING</t>
  </si>
  <si>
    <t>Purchase Cost</t>
  </si>
  <si>
    <t>Tier</t>
  </si>
  <si>
    <t>Calc Price</t>
  </si>
  <si>
    <t>Market $</t>
  </si>
  <si>
    <t>Margin</t>
  </si>
  <si>
    <t>Wholesale</t>
  </si>
  <si>
    <t>Shipping</t>
  </si>
  <si>
    <t>YIELD DRIED</t>
  </si>
  <si>
    <t>Budget</t>
  </si>
  <si>
    <t>Oz Before Drying</t>
  </si>
  <si>
    <t>⭐</t>
  </si>
  <si>
    <t>Recommended</t>
  </si>
  <si>
    <t>Oz After Drying</t>
  </si>
  <si>
    <t>Premium</t>
  </si>
  <si>
    <t>Oz Per Package</t>
  </si>
  <si>
    <t>Market prices are suggested rounded selling prices. Use Quick Price Check below to test other prices.</t>
  </si>
  <si>
    <t>Total Food Cost</t>
  </si>
  <si>
    <t>Cost Per Oz After Drying</t>
  </si>
  <si>
    <t>QUICK PRICE CHECK</t>
  </si>
  <si>
    <t>PACKAGING</t>
  </si>
  <si>
    <r>
      <t xml:space="preserve">⬅️ </t>
    </r>
    <r>
      <rPr>
        <b/>
        <sz val="14"/>
        <color theme="1"/>
        <rFont val="Arial"/>
        <family val="2"/>
      </rPr>
      <t>Enter any price</t>
    </r>
    <r>
      <rPr>
        <sz val="14"/>
        <color theme="1"/>
        <rFont val="Arial"/>
        <family val="2"/>
      </rPr>
      <t xml:space="preserve"> to test profit &amp; margin</t>
    </r>
  </si>
  <si>
    <t>Bag Cost</t>
  </si>
  <si>
    <t>Label Cost</t>
  </si>
  <si>
    <t>STATUS</t>
  </si>
  <si>
    <t>Other*</t>
  </si>
  <si>
    <t>Total Packaging Cost</t>
  </si>
  <si>
    <r>
      <rPr>
        <b/>
        <sz val="12"/>
        <color theme="2" tint="-0.499984740745262"/>
        <rFont val="Arial"/>
        <family val="2"/>
      </rPr>
      <t>*Other:</t>
    </r>
    <r>
      <rPr>
        <sz val="12"/>
        <color theme="2" tint="-0.499984740745262"/>
        <rFont val="Arial"/>
        <family val="2"/>
      </rPr>
      <t xml:space="preserve"> Business Card, Flyers, Ink, Silica or Oxygen Absorbers, Retail Bag, Shipping Box, Shipping Padding, Misc.</t>
    </r>
  </si>
  <si>
    <t>Calculate Packaging Cost Per Item</t>
  </si>
  <si>
    <t>Enter total cost and quantity — cost per item calculates automatically.</t>
  </si>
  <si>
    <t>Purchased From</t>
  </si>
  <si>
    <t>Product Description</t>
  </si>
  <si>
    <t>Tax/Ship</t>
  </si>
  <si>
    <t>Each</t>
  </si>
  <si>
    <r>
      <rPr>
        <b/>
        <i/>
        <sz val="11"/>
        <color theme="0" tint="-0.34998626667073579"/>
        <rFont val="Arial"/>
        <family val="2"/>
      </rPr>
      <t>EXAMPLE</t>
    </r>
    <r>
      <rPr>
        <i/>
        <sz val="11"/>
        <color theme="0" tint="-0.34998626667073579"/>
        <rFont val="Arial"/>
        <family val="2"/>
      </rPr>
      <t xml:space="preserve"> - ABC STORE ONLINE</t>
    </r>
  </si>
  <si>
    <t>Round Labels - 6 per sheet</t>
  </si>
  <si>
    <t>👉 Enter your purchase details below to automatically calculate true cost per item.</t>
  </si>
  <si>
    <r>
      <rPr>
        <b/>
        <sz val="13"/>
        <color theme="1"/>
        <rFont val="Arial"/>
        <family val="2"/>
      </rPr>
      <t>%</t>
    </r>
    <r>
      <rPr>
        <sz val="13"/>
        <color theme="1"/>
        <rFont val="Arial"/>
        <family val="2"/>
      </rPr>
      <t xml:space="preserve"> of Orig Wt</t>
    </r>
  </si>
  <si>
    <r>
      <t xml:space="preserve">Quickly calculate your costs, pricing, and profit margins  |  </t>
    </r>
    <r>
      <rPr>
        <b/>
        <sz val="14"/>
        <color theme="4" tint="-0.249977111117893"/>
        <rFont val="Arial"/>
        <family val="2"/>
      </rPr>
      <t>To start a new calculation, clear the teal input fields.</t>
    </r>
    <r>
      <rPr>
        <b/>
        <sz val="14"/>
        <color theme="1"/>
        <rFont val="Arial"/>
        <family val="2"/>
      </rPr>
      <t xml:space="preserve"> 🔄</t>
    </r>
  </si>
  <si>
    <t>Other</t>
  </si>
  <si>
    <t>Labor</t>
  </si>
  <si>
    <t>Break-even Price</t>
  </si>
  <si>
    <t>Wholesale – Calc Price</t>
  </si>
  <si>
    <t>Wholesale – Market Price</t>
  </si>
  <si>
    <t>Wholesale – Profit</t>
  </si>
  <si>
    <t>Wholesale – Margin</t>
  </si>
  <si>
    <t>Budget – Calc Price</t>
  </si>
  <si>
    <t>Budget – Market Price</t>
  </si>
  <si>
    <t>Budget – Profit</t>
  </si>
  <si>
    <t>Budget – Margin</t>
  </si>
  <si>
    <t>Recommended – Calc Price</t>
  </si>
  <si>
    <t>Recommended – Market Price</t>
  </si>
  <si>
    <t>Recommended – Profit</t>
  </si>
  <si>
    <t>Recommended – Margin</t>
  </si>
  <si>
    <t>Premium – Calc Price</t>
  </si>
  <si>
    <t>Premium – Market Price</t>
  </si>
  <si>
    <t>Premium – Profit</t>
  </si>
  <si>
    <t>Premium – Margin</t>
  </si>
  <si>
    <t>Status</t>
  </si>
  <si>
    <t>Calc 1</t>
  </si>
  <si>
    <t>Calc 2</t>
  </si>
  <si>
    <t>Calc 3</t>
  </si>
  <si>
    <t>Calc 4</t>
  </si>
  <si>
    <t>Calc 5</t>
  </si>
  <si>
    <t>Side-By-Side Comparison</t>
  </si>
  <si>
    <t>Compare up to 5 pricing scenarios side-by-side to find your most profitable option.</t>
  </si>
  <si>
    <r>
      <t>⬅️</t>
    </r>
    <r>
      <rPr>
        <b/>
        <sz val="14"/>
        <color theme="1"/>
        <rFont val="Arial"/>
        <family val="2"/>
      </rPr>
      <t>Enter any price</t>
    </r>
    <r>
      <rPr>
        <sz val="14"/>
        <color theme="1"/>
        <rFont val="Arial"/>
        <family val="2"/>
      </rPr>
      <t xml:space="preserve"> to test profit &amp; margin</t>
    </r>
  </si>
  <si>
    <t>📘 HOW TO USE THIS CALCULATOR</t>
  </si>
  <si>
    <t>That includes:</t>
  </si>
  <si>
    <t>Your costs (food, packaging, etc.)</t>
  </si>
  <si>
    <t>Your time and hourly pay</t>
  </si>
  <si>
    <t>Your batch details</t>
  </si>
  <si>
    <t>👉 The calculator will do the math for you.</t>
  </si>
  <si>
    <t>👉 Step 2: Look at your prices</t>
  </si>
  <si>
    <t>Scroll down to see:</t>
  </si>
  <si>
    <t>👉 Step 3: Test a price (Quick Price Check)</t>
  </si>
  <si>
    <t>You will instantly see:</t>
  </si>
  <si>
    <t>Status (Too Low, Okay, Good, Premium)</t>
  </si>
  <si>
    <t>Examples:</t>
  </si>
  <si>
    <t>Different package sizes</t>
  </si>
  <si>
    <t>Different ingredient costs</t>
  </si>
  <si>
    <t>Different pricing strategies</t>
  </si>
  <si>
    <t>At the bottom, you will see:</t>
  </si>
  <si>
    <t>→ The option that makes the most money</t>
  </si>
  <si>
    <t>→ The best balance of profit and realistic pricing</t>
  </si>
  <si>
    <t>💡 Simple tip:</t>
  </si>
  <si>
    <t>⚠️ Important:</t>
  </si>
  <si>
    <t>Higher prices can make more profit…</t>
  </si>
  <si>
    <t>but they may be harder to sell.</t>
  </si>
  <si>
    <t>Always consider your:</t>
  </si>
  <si>
    <t>Local market</t>
  </si>
  <si>
    <t>Competition</t>
  </si>
  <si>
    <t>Customer expectations</t>
  </si>
  <si>
    <t>✅ THAT’S IT!</t>
  </si>
  <si>
    <t>👉 Enter your numbers</t>
  </si>
  <si>
    <t>👉 Try a few scenarios</t>
  </si>
  <si>
    <t>🔄 Step 4: Start a new calculation (clear fields)</t>
  </si>
  <si>
    <t>To start over:</t>
  </si>
  <si>
    <t>✔ You do NOT need to clear anything else</t>
  </si>
  <si>
    <t>✔ All results will automatically reset</t>
  </si>
  <si>
    <t>👉 Step 5: Create different scenarios</t>
  </si>
  <si>
    <t>👉 Step 6: Expand to compare</t>
  </si>
  <si>
    <t>👉 Clear the teal boxes to start again</t>
  </si>
  <si>
    <t>👉 Pick your best option</t>
  </si>
  <si>
    <t>Total Cost Per Pkg</t>
  </si>
  <si>
    <t>Min Price (Target Margin)</t>
  </si>
  <si>
    <t>Oz per Item for Sell</t>
  </si>
  <si>
    <t>Target Margin % (40-60%)</t>
  </si>
  <si>
    <t xml:space="preserve">Use Cost Per Item Calculator to help. </t>
  </si>
  <si>
    <t>Fill in each row like the Example column.</t>
  </si>
  <si>
    <t xml:space="preserve">Yellow rows will auto-calculate. </t>
  </si>
  <si>
    <t>You can also print this page to do by hand.</t>
  </si>
  <si>
    <t>👉 Step 1: Enter your numbers into Calc 1, Calc 2 and so on…</t>
  </si>
  <si>
    <r>
      <t xml:space="preserve">Type your numbers into the </t>
    </r>
    <r>
      <rPr>
        <b/>
        <sz val="11"/>
        <color theme="1"/>
        <rFont val="Arial"/>
        <family val="2"/>
      </rPr>
      <t>teal boxes only</t>
    </r>
    <r>
      <rPr>
        <sz val="11"/>
        <color theme="1"/>
        <rFont val="Arial"/>
        <family val="2"/>
      </rPr>
      <t xml:space="preserve"> on the calculator.</t>
    </r>
  </si>
  <si>
    <r>
      <t xml:space="preserve">Your </t>
    </r>
    <r>
      <rPr>
        <b/>
        <sz val="11"/>
        <color theme="1"/>
        <rFont val="Arial"/>
        <family val="2"/>
      </rPr>
      <t>cost per package</t>
    </r>
  </si>
  <si>
    <r>
      <t xml:space="preserve">Your </t>
    </r>
    <r>
      <rPr>
        <b/>
        <sz val="11"/>
        <color theme="1"/>
        <rFont val="Arial"/>
        <family val="2"/>
      </rPr>
      <t>break-even price</t>
    </r>
  </si>
  <si>
    <r>
      <t xml:space="preserve">Your </t>
    </r>
    <r>
      <rPr>
        <b/>
        <sz val="11"/>
        <color theme="1"/>
        <rFont val="Arial"/>
        <family val="2"/>
      </rPr>
      <t>suggested pricing</t>
    </r>
  </si>
  <si>
    <r>
      <t xml:space="preserve">Type any price into the </t>
    </r>
    <r>
      <rPr>
        <b/>
        <sz val="11"/>
        <color theme="1"/>
        <rFont val="Arial"/>
        <family val="2"/>
      </rPr>
      <t>Retail Price box</t>
    </r>
    <r>
      <rPr>
        <sz val="11"/>
        <color theme="1"/>
        <rFont val="Arial"/>
        <family val="2"/>
      </rPr>
      <t>.</t>
    </r>
  </si>
  <si>
    <r>
      <t xml:space="preserve">👉 Simply </t>
    </r>
    <r>
      <rPr>
        <b/>
        <sz val="11"/>
        <color theme="1"/>
        <rFont val="Arial"/>
        <family val="2"/>
      </rPr>
      <t>click each teal box and delete the number inside</t>
    </r>
  </si>
  <si>
    <r>
      <t xml:space="preserve">Use up to </t>
    </r>
    <r>
      <rPr>
        <b/>
        <sz val="11"/>
        <color theme="1"/>
        <rFont val="Arial"/>
        <family val="2"/>
      </rPr>
      <t>5 calculators (Calc 1–Calc 5)</t>
    </r>
    <r>
      <rPr>
        <sz val="11"/>
        <color theme="1"/>
        <rFont val="Arial"/>
        <family val="2"/>
      </rPr>
      <t xml:space="preserve"> to test different ideas.</t>
    </r>
  </si>
  <si>
    <r>
      <t xml:space="preserve">Click the </t>
    </r>
    <r>
      <rPr>
        <b/>
        <sz val="11"/>
        <color theme="1"/>
        <rFont val="Arial"/>
        <family val="2"/>
      </rPr>
      <t>1–5 buttons in the top left corner</t>
    </r>
    <r>
      <rPr>
        <sz val="11"/>
        <color theme="1"/>
        <rFont val="Arial"/>
        <family val="2"/>
      </rPr>
      <t xml:space="preserve"> to show or hide your scenarios.</t>
    </r>
  </si>
  <si>
    <r>
      <t xml:space="preserve">🏆 </t>
    </r>
    <r>
      <rPr>
        <b/>
        <sz val="11"/>
        <color theme="1"/>
        <rFont val="Arial"/>
        <family val="2"/>
      </rPr>
      <t>Best Profit</t>
    </r>
  </si>
  <si>
    <r>
      <t xml:space="preserve">⭐ </t>
    </r>
    <r>
      <rPr>
        <b/>
        <sz val="11"/>
        <color theme="1"/>
        <rFont val="Arial"/>
        <family val="2"/>
      </rPr>
      <t>Best Value</t>
    </r>
  </si>
  <si>
    <r>
      <t>Best Profit</t>
    </r>
    <r>
      <rPr>
        <sz val="11"/>
        <color theme="1"/>
        <rFont val="Arial"/>
        <family val="2"/>
      </rPr>
      <t xml:space="preserve"> = highest money</t>
    </r>
  </si>
  <si>
    <r>
      <t>Best Value</t>
    </r>
    <r>
      <rPr>
        <sz val="11"/>
        <color theme="1"/>
        <rFont val="Arial"/>
        <family val="2"/>
      </rPr>
      <t xml:space="preserve"> = safest, most sellable price</t>
    </r>
  </si>
  <si>
    <t>📊 USING THE COMPARISON TAB (Side-By-Side)</t>
  </si>
  <si>
    <r>
      <rPr>
        <b/>
        <sz val="13.5"/>
        <rFont val="Arial"/>
        <family val="2"/>
      </rPr>
      <t xml:space="preserve">👉 Step 7: </t>
    </r>
    <r>
      <rPr>
        <b/>
        <sz val="13.5"/>
        <color rgb="FF0070C0"/>
        <rFont val="Arial"/>
        <family val="2"/>
      </rPr>
      <t>Find your best option</t>
    </r>
  </si>
  <si>
    <t>Revenue</t>
  </si>
  <si>
    <t>Quick Price Check</t>
  </si>
  <si>
    <t>Wholesale @ Market Price</t>
  </si>
  <si>
    <t>Budget @ Market Price</t>
  </si>
  <si>
    <t>Recommended @ Market Price</t>
  </si>
  <si>
    <t>% Margin</t>
  </si>
  <si>
    <t>TOTAL BATCH PROFIT ESTIMATE</t>
  </si>
  <si>
    <r>
      <rPr>
        <b/>
        <sz val="15"/>
        <color rgb="FF0070C0"/>
        <rFont val="Segoe UI Emoji"/>
        <family val="2"/>
      </rPr>
      <t>🟦</t>
    </r>
    <r>
      <rPr>
        <b/>
        <sz val="15"/>
        <color theme="1"/>
        <rFont val="Aptos"/>
        <family val="2"/>
      </rPr>
      <t xml:space="preserve"> Freeze-Dry Pricing Calculator – Instructions</t>
    </r>
  </si>
  <si>
    <r>
      <rPr>
        <b/>
        <i/>
        <sz val="15"/>
        <color theme="1"/>
        <rFont val="Arial"/>
        <family val="2"/>
      </rPr>
      <t xml:space="preserve">Recommended </t>
    </r>
    <r>
      <rPr>
        <sz val="15"/>
        <color theme="1"/>
        <rFont val="Arial"/>
        <family val="2"/>
      </rPr>
      <t>@ Market Price</t>
    </r>
  </si>
  <si>
    <t>HIGHEST PROFIT</t>
  </si>
  <si>
    <t>⭐ RECOMMENDED PICK</t>
  </si>
  <si>
    <t>CALC #</t>
  </si>
  <si>
    <t>PRICE SOURCE</t>
  </si>
  <si>
    <t>CHARGE PER BAG</t>
  </si>
  <si>
    <t>BATCH PROFIT</t>
  </si>
  <si>
    <t>MARGIN</t>
  </si>
  <si>
    <t>Recommend Mkt $</t>
  </si>
  <si>
    <t>Click the numbers in lefthand upper corner to expand all columns.  
Click 1 to minimize.</t>
  </si>
  <si>
    <t>**This comparison tool works best when testing variations of the same product, such as different package sizes, ingredient costs, labor estimates, or pricing strategies.</t>
  </si>
  <si>
    <t>Example Uses:</t>
  </si>
  <si>
    <t>Different ingredient brands</t>
  </si>
  <si>
    <t>Different labor estimates</t>
  </si>
  <si>
    <t>Different bag/label costs</t>
  </si>
  <si>
    <t>Different selling prices</t>
  </si>
  <si>
    <r>
      <t xml:space="preserve">Quickly calculate your costs, pricing, and profit margins  | </t>
    </r>
    <r>
      <rPr>
        <b/>
        <sz val="14"/>
        <color rgb="FFFF0000"/>
        <rFont val="Arial"/>
        <family val="2"/>
      </rPr>
      <t xml:space="preserve"> To start a new calculation, clear the teal input fields.</t>
    </r>
    <r>
      <rPr>
        <b/>
        <sz val="14"/>
        <color theme="1"/>
        <rFont val="Arial"/>
        <family val="2"/>
      </rPr>
      <t xml:space="preserve"> 🔄</t>
    </r>
  </si>
  <si>
    <r>
      <t xml:space="preserve">Quickly calculate your costs, pricing, and profit margins  |  </t>
    </r>
    <r>
      <rPr>
        <b/>
        <sz val="14"/>
        <color rgb="FFFF0000"/>
        <rFont val="Arial"/>
        <family val="2"/>
      </rPr>
      <t>To start a new calculation, clear the teal input fields.</t>
    </r>
    <r>
      <rPr>
        <b/>
        <sz val="14"/>
        <color theme="1"/>
        <rFont val="Arial"/>
        <family val="2"/>
      </rPr>
      <t xml:space="preserve"> 🔄</t>
    </r>
  </si>
  <si>
    <r>
      <t xml:space="preserve">Quickly calculate your costs, pricing, and profit margins  |  </t>
    </r>
    <r>
      <rPr>
        <b/>
        <sz val="14"/>
        <color rgb="FFFF0000"/>
        <rFont val="Arial"/>
        <family val="2"/>
      </rPr>
      <t xml:space="preserve">To start a new calculation, clear the teal input fields. </t>
    </r>
    <r>
      <rPr>
        <b/>
        <sz val="14"/>
        <color theme="1"/>
        <rFont val="Arial"/>
        <family val="2"/>
      </rPr>
      <t>🔄</t>
    </r>
  </si>
  <si>
    <r>
      <t xml:space="preserve">Quickly calculate your costs, pricing, and profit margins  | </t>
    </r>
    <r>
      <rPr>
        <b/>
        <sz val="14"/>
        <color rgb="FFFF0000"/>
        <rFont val="Arial"/>
        <family val="2"/>
      </rPr>
      <t xml:space="preserve"> To start a new calculation, clear the teal input fields. </t>
    </r>
    <r>
      <rPr>
        <b/>
        <sz val="14"/>
        <color theme="1"/>
        <rFont val="Arial"/>
        <family val="2"/>
      </rPr>
      <t>🔄</t>
    </r>
  </si>
  <si>
    <t>This page will auto-populate as you complete each Calc 1 thru Calc 5 tabs.</t>
  </si>
  <si>
    <t xml:space="preserve"> Freeze-Dry Resources &amp; Support Facebook Group:</t>
  </si>
  <si>
    <t xml:space="preserve"> Freeze-Dry Business Support Facebook Group:</t>
  </si>
  <si>
    <r>
      <t xml:space="preserve">Freeze-Dried Foodies Facebook </t>
    </r>
    <r>
      <rPr>
        <b/>
        <sz val="18"/>
        <rFont val="The Hand Extrablack"/>
        <family val="4"/>
      </rPr>
      <t>Page</t>
    </r>
    <r>
      <rPr>
        <sz val="18"/>
        <rFont val="The Hand Extrablack"/>
        <family val="4"/>
      </rPr>
      <t>:</t>
    </r>
  </si>
  <si>
    <t xml:space="preserve">   Thank You For Your Support</t>
  </si>
  <si>
    <t>Enter</t>
  </si>
  <si>
    <t>Calculates</t>
  </si>
  <si>
    <t>Select &amp; Use DEL on keyboard to clear fields.</t>
  </si>
  <si>
    <t>Facebook.com/freezedriedfoodies</t>
  </si>
  <si>
    <t>Facebook.com/groups/freezedriedfoodiesresources</t>
  </si>
  <si>
    <t>Facebook.com/groups/freezedriedbusinessresources</t>
  </si>
  <si>
    <t xml:space="preserve">   Sincerely, Crystal Arnold</t>
  </si>
  <si>
    <t>Find More Online</t>
  </si>
  <si>
    <t>Calculate smarter pricing, profits, and margins for your freeze-dried products.</t>
  </si>
  <si>
    <t>Welcome!</t>
  </si>
  <si>
    <t>This workbook was designed to help freeze-dry business owners confidently calculate pricing, profit margins, batch profits, and recommended selling prices — without complicated math.</t>
  </si>
  <si>
    <t>WHAT THIS WORKBOOK INCLUDES</t>
  </si>
  <si>
    <t>✔ Profit Margin Analysis</t>
  </si>
  <si>
    <t>✔ Batch Profit Estimates</t>
  </si>
  <si>
    <t>✔ Pricing Comparison Tools</t>
  </si>
  <si>
    <t>✔ Quick Price Testing</t>
  </si>
  <si>
    <t>✔ Recommended Pricing Guidance</t>
  </si>
  <si>
    <t xml:space="preserve">✔ Cost Per Package Calculator </t>
  </si>
  <si>
    <t>Created by Crystal Arnold</t>
  </si>
  <si>
    <t>Freeze-Dried Foodies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</si>
</sst>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
    <numFmt numFmtId="166" formatCode="_(&quot;$&quot;* #,##0.000_);_(&quot;$&quot;* \(#,##0.000\);_(&quot;$&quot;* &quot;-&quot;??_);_(@_)"/>
  </numFmts>
  <fonts count="98" x14ac:knownFonts="1">
    <font>
      <sz val="11"/>
      <color theme="1"/>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u/>
      <sz val="11"/>
      <color theme="10"/>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b/>
      <i/>
      <sz val="12"/>
      <color theme="1"/>
      <name val="Calibri"/>
      <family val="2"/>
      <scheme val="minor"/>
    </font>
    <font>
      <u/>
      <sz val="12"/>
      <color rgb="FF0070C0"/>
      <name val="Calibri"/>
      <family val="2"/>
      <scheme val="minor"/>
    </font>
    <font>
      <i/>
      <sz val="12"/>
      <color theme="1"/>
      <name val="Calibri"/>
      <family val="2"/>
      <scheme val="minor"/>
    </font>
    <font>
      <sz val="36"/>
      <color theme="1"/>
      <name val="Rastanty Cortez"/>
    </font>
    <font>
      <sz val="12"/>
      <color theme="1"/>
      <name val="Cavolini"/>
      <family val="4"/>
    </font>
    <font>
      <b/>
      <u/>
      <sz val="10"/>
      <color theme="1"/>
      <name val="Calibri"/>
      <family val="2"/>
      <scheme val="minor"/>
    </font>
    <font>
      <sz val="42"/>
      <color theme="1"/>
      <name val="Rastanty Cortez"/>
    </font>
    <font>
      <sz val="18"/>
      <name val="The Hand Extrablack"/>
      <family val="4"/>
    </font>
    <font>
      <u/>
      <sz val="24"/>
      <color theme="10"/>
      <name val="The Hand Extrablack"/>
      <family val="4"/>
    </font>
    <font>
      <sz val="18"/>
      <color theme="1"/>
      <name val="Calibri"/>
      <family val="2"/>
      <scheme val="minor"/>
    </font>
    <font>
      <sz val="24"/>
      <color theme="1"/>
      <name val="The Hand Extrablack"/>
      <family val="4"/>
    </font>
    <font>
      <sz val="24"/>
      <color theme="1"/>
      <name val="Calibri"/>
      <family val="2"/>
      <scheme val="minor"/>
    </font>
    <font>
      <b/>
      <sz val="22"/>
      <color theme="1"/>
      <name val="The Hand Extrablack"/>
      <family val="4"/>
    </font>
    <font>
      <sz val="40"/>
      <color theme="1"/>
      <name val="Rastanty Cortez"/>
    </font>
    <font>
      <sz val="13"/>
      <color theme="1"/>
      <name val="Calibri"/>
      <family val="2"/>
      <scheme val="minor"/>
    </font>
    <font>
      <b/>
      <sz val="14"/>
      <color theme="1"/>
      <name val="Calibri"/>
      <family val="2"/>
    </font>
    <font>
      <sz val="14"/>
      <color theme="1"/>
      <name val="Calibri"/>
      <family val="2"/>
    </font>
    <font>
      <b/>
      <i/>
      <sz val="14"/>
      <color theme="1"/>
      <name val="Calibri"/>
      <family val="2"/>
    </font>
    <font>
      <b/>
      <sz val="13"/>
      <color theme="1"/>
      <name val="Calibri"/>
      <family val="2"/>
      <scheme val="minor"/>
    </font>
    <font>
      <u/>
      <sz val="13"/>
      <color theme="10"/>
      <name val="Calibri"/>
      <family val="2"/>
      <scheme val="minor"/>
    </font>
    <font>
      <b/>
      <sz val="25"/>
      <color theme="1"/>
      <name val="The Hand Extrablack"/>
      <family val="4"/>
    </font>
    <font>
      <u/>
      <sz val="25"/>
      <color theme="10"/>
      <name val="The Hand Extrablack"/>
      <family val="4"/>
    </font>
    <font>
      <b/>
      <sz val="11"/>
      <color rgb="FF000000"/>
      <name val="Arial"/>
      <family val="2"/>
    </font>
    <font>
      <sz val="11"/>
      <color theme="1"/>
      <name val="Arial"/>
      <family val="2"/>
    </font>
    <font>
      <b/>
      <sz val="11"/>
      <color theme="1"/>
      <name val="Arial"/>
      <family val="2"/>
    </font>
    <font>
      <b/>
      <sz val="12"/>
      <color theme="1"/>
      <name val="Segoe UI Emoji"/>
      <family val="2"/>
    </font>
    <font>
      <b/>
      <sz val="12"/>
      <color rgb="FF0070C0"/>
      <name val="Segoe UI Emoji"/>
      <family val="2"/>
    </font>
    <font>
      <b/>
      <sz val="12"/>
      <color theme="1"/>
      <name val="Aptos"/>
      <family val="2"/>
    </font>
    <font>
      <sz val="12"/>
      <color theme="1"/>
      <name val="Aptos"/>
      <family val="2"/>
    </font>
    <font>
      <sz val="12"/>
      <color theme="1"/>
      <name val="Segoe UI Emoji"/>
      <family val="2"/>
    </font>
    <font>
      <i/>
      <sz val="12"/>
      <color theme="1"/>
      <name val="Aptos"/>
      <family val="2"/>
    </font>
    <font>
      <b/>
      <sz val="12"/>
      <color rgb="FFFF0000"/>
      <name val="Segoe UI Emoji"/>
      <family val="2"/>
    </font>
    <font>
      <b/>
      <sz val="12"/>
      <color rgb="FF00B050"/>
      <name val="Segoe UI Emoji"/>
      <family val="2"/>
    </font>
    <font>
      <sz val="12"/>
      <color rgb="FFFFC000"/>
      <name val="Segoe UI Emoji"/>
      <family val="2"/>
    </font>
    <font>
      <b/>
      <sz val="12"/>
      <name val="Aptos"/>
      <family val="2"/>
    </font>
    <font>
      <b/>
      <sz val="12"/>
      <color rgb="FFFFC000"/>
      <name val="Aptos"/>
      <family val="2"/>
    </font>
    <font>
      <sz val="12"/>
      <color rgb="FFFF0000"/>
      <name val="Segoe UI Emoji"/>
      <family val="2"/>
    </font>
    <font>
      <b/>
      <sz val="12"/>
      <color rgb="FFFF0000"/>
      <name val="Aptos"/>
      <family val="2"/>
    </font>
    <font>
      <b/>
      <sz val="12"/>
      <color rgb="FF00B050"/>
      <name val="Aptos"/>
      <family val="2"/>
    </font>
    <font>
      <b/>
      <sz val="30"/>
      <color theme="0"/>
      <name val="Arial"/>
      <family val="2"/>
    </font>
    <font>
      <b/>
      <sz val="14"/>
      <color theme="1"/>
      <name val="Arial"/>
      <family val="2"/>
    </font>
    <font>
      <b/>
      <sz val="18"/>
      <color theme="2" tint="-0.499984740745262"/>
      <name val="Arial"/>
      <family val="2"/>
    </font>
    <font>
      <b/>
      <sz val="15"/>
      <color theme="0"/>
      <name val="Arial"/>
      <family val="2"/>
    </font>
    <font>
      <sz val="15"/>
      <color theme="1"/>
      <name val="Arial"/>
      <family val="2"/>
    </font>
    <font>
      <sz val="14"/>
      <color theme="1"/>
      <name val="Arial"/>
      <family val="2"/>
    </font>
    <font>
      <b/>
      <sz val="14"/>
      <color theme="0"/>
      <name val="Arial"/>
      <family val="2"/>
    </font>
    <font>
      <sz val="14"/>
      <color theme="0"/>
      <name val="Arial"/>
      <family val="2"/>
    </font>
    <font>
      <b/>
      <sz val="22"/>
      <color theme="1"/>
      <name val="Arial"/>
      <family val="2"/>
    </font>
    <font>
      <b/>
      <sz val="15"/>
      <color theme="1"/>
      <name val="Arial"/>
      <family val="2"/>
    </font>
    <font>
      <sz val="12"/>
      <color theme="1"/>
      <name val="Arial"/>
      <family val="2"/>
    </font>
    <font>
      <b/>
      <sz val="16"/>
      <color theme="1"/>
      <name val="Arial"/>
      <family val="2"/>
    </font>
    <font>
      <b/>
      <sz val="12"/>
      <color theme="1"/>
      <name val="Arial"/>
      <family val="2"/>
    </font>
    <font>
      <b/>
      <sz val="13"/>
      <color theme="1"/>
      <name val="Arial"/>
      <family val="2"/>
    </font>
    <font>
      <b/>
      <sz val="15"/>
      <color theme="5" tint="-0.249977111117893"/>
      <name val="Arial"/>
      <family val="2"/>
    </font>
    <font>
      <sz val="15"/>
      <color theme="2" tint="-0.499984740745262"/>
      <name val="Arial"/>
      <family val="2"/>
    </font>
    <font>
      <sz val="16"/>
      <color rgb="FF00B050"/>
      <name val="Arial"/>
      <family val="2"/>
    </font>
    <font>
      <b/>
      <sz val="15"/>
      <color theme="2" tint="-0.499984740745262"/>
      <name val="Arial"/>
      <family val="2"/>
    </font>
    <font>
      <b/>
      <sz val="12"/>
      <color theme="0"/>
      <name val="Arial"/>
      <family val="2"/>
    </font>
    <font>
      <b/>
      <sz val="15"/>
      <color theme="2" tint="-0.749992370372631"/>
      <name val="Arial"/>
      <family val="2"/>
    </font>
    <font>
      <sz val="12"/>
      <color theme="2" tint="-0.499984740745262"/>
      <name val="Arial"/>
      <family val="2"/>
    </font>
    <font>
      <b/>
      <sz val="12"/>
      <color theme="2" tint="-0.499984740745262"/>
      <name val="Arial"/>
      <family val="2"/>
    </font>
    <font>
      <b/>
      <sz val="18"/>
      <color theme="0"/>
      <name val="Arial"/>
      <family val="2"/>
    </font>
    <font>
      <i/>
      <sz val="11"/>
      <color theme="0" tint="-0.34998626667073579"/>
      <name val="Arial"/>
      <family val="2"/>
    </font>
    <font>
      <b/>
      <i/>
      <sz val="11"/>
      <color theme="0" tint="-0.34998626667073579"/>
      <name val="Arial"/>
      <family val="2"/>
    </font>
    <font>
      <sz val="11"/>
      <color theme="1" tint="0.34998626667073579"/>
      <name val="Arial"/>
      <family val="2"/>
    </font>
    <font>
      <b/>
      <sz val="11"/>
      <color theme="1" tint="0.34998626667073579"/>
      <name val="Arial"/>
      <family val="2"/>
    </font>
    <font>
      <b/>
      <sz val="14"/>
      <color theme="4" tint="-0.249977111117893"/>
      <name val="Arial"/>
      <family val="2"/>
    </font>
    <font>
      <sz val="13"/>
      <color theme="1"/>
      <name val="Arial"/>
      <family val="2"/>
    </font>
    <font>
      <b/>
      <sz val="11"/>
      <color theme="0"/>
      <name val="Arial"/>
      <family val="2"/>
    </font>
    <font>
      <i/>
      <sz val="11"/>
      <color theme="1"/>
      <name val="Arial"/>
      <family val="2"/>
    </font>
    <font>
      <sz val="11"/>
      <color theme="1"/>
      <name val="Aptos Black"/>
      <family val="2"/>
    </font>
    <font>
      <b/>
      <sz val="13.5"/>
      <color theme="1"/>
      <name val="Arial"/>
      <family val="2"/>
    </font>
    <font>
      <b/>
      <sz val="18"/>
      <color theme="1"/>
      <name val="Arial"/>
      <family val="2"/>
    </font>
    <font>
      <sz val="18"/>
      <color theme="1"/>
      <name val="Arial"/>
      <family val="2"/>
    </font>
    <font>
      <b/>
      <sz val="13.5"/>
      <color rgb="FF0070C0"/>
      <name val="Arial"/>
      <family val="2"/>
    </font>
    <font>
      <sz val="11"/>
      <color rgb="FF0070C0"/>
      <name val="Arial"/>
      <family val="2"/>
    </font>
    <font>
      <b/>
      <sz val="13.5"/>
      <name val="Arial"/>
      <family val="2"/>
    </font>
    <font>
      <b/>
      <sz val="15"/>
      <color theme="1"/>
      <name val="Segoe UI Emoji"/>
      <family val="2"/>
    </font>
    <font>
      <b/>
      <sz val="15"/>
      <color rgb="FF0070C0"/>
      <name val="Segoe UI Emoji"/>
      <family val="2"/>
    </font>
    <font>
      <b/>
      <sz val="15"/>
      <color theme="1"/>
      <name val="Aptos"/>
      <family val="2"/>
    </font>
    <font>
      <b/>
      <i/>
      <sz val="15"/>
      <color theme="1"/>
      <name val="Arial"/>
      <family val="2"/>
    </font>
    <font>
      <sz val="15"/>
      <color theme="1"/>
      <name val="Calibri"/>
      <family val="2"/>
      <scheme val="minor"/>
    </font>
    <font>
      <b/>
      <sz val="13.5"/>
      <color theme="1"/>
      <name val="Calibri"/>
      <family val="2"/>
      <scheme val="minor"/>
    </font>
    <font>
      <b/>
      <sz val="14"/>
      <color rgb="FFFF0000"/>
      <name val="Arial"/>
      <family val="2"/>
    </font>
    <font>
      <sz val="11"/>
      <color rgb="FFFF0000"/>
      <name val="Arial"/>
      <family val="2"/>
    </font>
    <font>
      <b/>
      <sz val="46"/>
      <color theme="1"/>
      <name val="Rastanty Cortez"/>
    </font>
    <font>
      <b/>
      <sz val="18"/>
      <name val="The Hand Extrablack"/>
      <family val="4"/>
    </font>
    <font>
      <i/>
      <sz val="14"/>
      <color theme="1"/>
      <name val="Calibri"/>
      <family val="2"/>
    </font>
    <font>
      <i/>
      <sz val="14"/>
      <color rgb="FFFF0000"/>
      <name val="Calibri"/>
      <family val="2"/>
    </font>
    <font>
      <b/>
      <sz val="30"/>
      <color theme="1"/>
      <name val="Arial"/>
      <family val="2"/>
    </font>
  </fonts>
  <fills count="27">
    <fill>
      <patternFill patternType="none"/>
    </fill>
    <fill>
      <patternFill patternType="gray125"/>
    </fill>
    <fill>
      <patternFill patternType="solid">
        <fgColor theme="0" tint="-4.9989318521683403E-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3F6EA8"/>
        <bgColor indexed="64"/>
      </patternFill>
    </fill>
    <fill>
      <patternFill patternType="solid">
        <fgColor rgb="FFF4F6F8"/>
        <bgColor indexed="64"/>
      </patternFill>
    </fill>
    <fill>
      <patternFill patternType="solid">
        <fgColor rgb="FFCDE7E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CCFF99"/>
        <bgColor indexed="64"/>
      </patternFill>
    </fill>
    <fill>
      <patternFill patternType="solid">
        <fgColor rgb="FFE4FFC9"/>
        <bgColor indexed="64"/>
      </patternFill>
    </fill>
    <fill>
      <patternFill patternType="solid">
        <fgColor rgb="FFEEF2F6"/>
        <bgColor indexed="64"/>
      </patternFill>
    </fill>
    <fill>
      <patternFill patternType="solid">
        <fgColor rgb="FF92D050"/>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theme="9" tint="-0.24994659260841701"/>
        <bgColor indexed="64"/>
      </patternFill>
    </fill>
    <fill>
      <patternFill patternType="solid">
        <fgColor rgb="FFECF5E7"/>
        <bgColor indexed="64"/>
      </patternFill>
    </fill>
    <fill>
      <patternFill patternType="solid">
        <fgColor rgb="FFE4F8F0"/>
        <bgColor indexed="64"/>
      </patternFill>
    </fill>
    <fill>
      <patternFill patternType="solid">
        <fgColor rgb="FFFFFFEB"/>
        <bgColor indexed="64"/>
      </patternFill>
    </fill>
  </fills>
  <borders count="98">
    <border>
      <left/>
      <right/>
      <top/>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444444"/>
      </left>
      <right/>
      <top/>
      <bottom/>
      <diagonal/>
    </border>
    <border>
      <left/>
      <right style="thin">
        <color rgb="FF444444"/>
      </right>
      <top/>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right style="thin">
        <color theme="2" tint="-0.249977111117893"/>
      </right>
      <top/>
      <bottom/>
      <diagonal/>
    </border>
    <border>
      <left style="thin">
        <color rgb="FF444444"/>
      </left>
      <right/>
      <top/>
      <bottom style="thin">
        <color rgb="FF444444"/>
      </bottom>
      <diagonal/>
    </border>
    <border>
      <left/>
      <right style="thin">
        <color rgb="FF444444"/>
      </right>
      <top/>
      <bottom style="thin">
        <color rgb="FF444444"/>
      </bottom>
      <diagonal/>
    </border>
    <border>
      <left/>
      <right/>
      <top/>
      <bottom style="thin">
        <color rgb="FF444444"/>
      </bottom>
      <diagonal/>
    </border>
    <border>
      <left style="thin">
        <color rgb="FF444444"/>
      </left>
      <right/>
      <top style="thin">
        <color rgb="FF444444"/>
      </top>
      <bottom/>
      <diagonal/>
    </border>
    <border>
      <left/>
      <right style="thin">
        <color rgb="FF444444"/>
      </right>
      <top style="thin">
        <color rgb="FF444444"/>
      </top>
      <bottom/>
      <diagonal/>
    </border>
    <border>
      <left/>
      <right/>
      <top style="thin">
        <color rgb="FF444444"/>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0.249977111117893"/>
      </left>
      <right/>
      <top style="thin">
        <color theme="2" tint="-0.249977111117893"/>
      </top>
      <bottom/>
      <diagonal/>
    </border>
    <border>
      <left/>
      <right style="thin">
        <color rgb="FF444444"/>
      </right>
      <top style="thin">
        <color theme="2" tint="-0.249977111117893"/>
      </top>
      <bottom/>
      <diagonal/>
    </border>
    <border>
      <left/>
      <right style="thin">
        <color theme="2" tint="-0.249977111117893"/>
      </right>
      <top style="thin">
        <color theme="2" tint="-0.249977111117893"/>
      </top>
      <bottom/>
      <diagonal/>
    </border>
    <border>
      <left style="thick">
        <color theme="9" tint="-0.249977111117893"/>
      </left>
      <right/>
      <top style="thick">
        <color theme="9" tint="-0.249977111117893"/>
      </top>
      <bottom style="thick">
        <color theme="9" tint="-0.249977111117893"/>
      </bottom>
      <diagonal/>
    </border>
    <border>
      <left/>
      <right/>
      <top style="thick">
        <color theme="9" tint="-0.249977111117893"/>
      </top>
      <bottom style="thick">
        <color theme="9" tint="-0.249977111117893"/>
      </bottom>
      <diagonal/>
    </border>
    <border>
      <left/>
      <right style="thick">
        <color theme="9" tint="-0.249977111117893"/>
      </right>
      <top style="thick">
        <color theme="9" tint="-0.249977111117893"/>
      </top>
      <bottom style="thick">
        <color theme="9" tint="-0.249977111117893"/>
      </bottom>
      <diagonal/>
    </border>
    <border>
      <left/>
      <right style="thin">
        <color rgb="FF444444"/>
      </right>
      <top/>
      <bottom style="thin">
        <color theme="2" tint="-0.249977111117893"/>
      </bottom>
      <diagonal/>
    </border>
    <border>
      <left/>
      <right/>
      <top style="thin">
        <color theme="2" tint="-0.249977111117893"/>
      </top>
      <bottom/>
      <diagonal/>
    </border>
    <border>
      <left style="thin">
        <color rgb="FF444444"/>
      </left>
      <right/>
      <top/>
      <bottom style="thin">
        <color indexed="64"/>
      </bottom>
      <diagonal/>
    </border>
    <border>
      <left/>
      <right style="thin">
        <color rgb="FF444444"/>
      </right>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indexed="64"/>
      </right>
      <top style="thin">
        <color theme="9" tint="-0.499984740745262"/>
      </top>
      <bottom style="medium">
        <color theme="9" tint="-0.499984740745262"/>
      </bottom>
      <diagonal/>
    </border>
    <border>
      <left style="thin">
        <color indexed="64"/>
      </left>
      <right style="thin">
        <color indexed="64"/>
      </right>
      <top style="thin">
        <color theme="9" tint="-0.499984740745262"/>
      </top>
      <bottom style="medium">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499984740745262"/>
      </left>
      <right style="thin">
        <color theme="9" tint="-0.499984740745262"/>
      </right>
      <top style="thin">
        <color indexed="64"/>
      </top>
      <bottom/>
      <diagonal/>
    </border>
    <border>
      <left style="thin">
        <color theme="9" tint="-0.499984740745262"/>
      </left>
      <right style="thin">
        <color theme="9" tint="-0.499984740745262"/>
      </right>
      <top/>
      <bottom/>
      <diagonal/>
    </border>
    <border>
      <left style="thin">
        <color theme="9" tint="-0.499984740745262"/>
      </left>
      <right style="thin">
        <color theme="9" tint="-0.499984740745262"/>
      </right>
      <top style="thin">
        <color indexed="64"/>
      </top>
      <bottom style="medium">
        <color indexed="64"/>
      </bottom>
      <diagonal/>
    </border>
    <border>
      <left style="thin">
        <color theme="9" tint="-0.499984740745262"/>
      </left>
      <right style="thin">
        <color theme="9" tint="-0.499984740745262"/>
      </right>
      <top style="medium">
        <color indexed="64"/>
      </top>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thin">
        <color theme="9" tint="-0.499984740745262"/>
      </right>
      <top/>
      <bottom style="medium">
        <color indexed="64"/>
      </bottom>
      <diagonal/>
    </border>
    <border>
      <left style="thin">
        <color theme="9" tint="-0.499984740745262"/>
      </left>
      <right/>
      <top style="thin">
        <color theme="9" tint="-0.499984740745262"/>
      </top>
      <bottom style="thin">
        <color indexed="64"/>
      </bottom>
      <diagonal/>
    </border>
    <border>
      <left/>
      <right style="thin">
        <color indexed="64"/>
      </right>
      <top style="thin">
        <color theme="9" tint="-0.499984740745262"/>
      </top>
      <bottom style="thin">
        <color indexed="64"/>
      </bottom>
      <diagonal/>
    </border>
    <border>
      <left style="thin">
        <color indexed="64"/>
      </left>
      <right style="thin">
        <color indexed="64"/>
      </right>
      <top style="thin">
        <color theme="9" tint="-0.499984740745262"/>
      </top>
      <bottom style="thin">
        <color indexed="64"/>
      </bottom>
      <diagonal/>
    </border>
    <border>
      <left style="thin">
        <color indexed="64"/>
      </left>
      <right style="thin">
        <color theme="9" tint="-0.499984740745262"/>
      </right>
      <top style="thin">
        <color theme="9" tint="-0.499984740745262"/>
      </top>
      <bottom style="thin">
        <color indexed="64"/>
      </bottom>
      <diagonal/>
    </border>
    <border>
      <left style="thin">
        <color theme="9" tint="-0.499984740745262"/>
      </left>
      <right/>
      <top/>
      <bottom/>
      <diagonal/>
    </border>
    <border>
      <left style="thin">
        <color indexed="64"/>
      </left>
      <right style="thin">
        <color theme="9" tint="-0.499984740745262"/>
      </right>
      <top/>
      <bottom/>
      <diagonal/>
    </border>
    <border>
      <left/>
      <right style="thin">
        <color theme="9" tint="-0.499984740745262"/>
      </right>
      <top/>
      <bottom/>
      <diagonal/>
    </border>
    <border>
      <left style="thin">
        <color theme="9" tint="-0.499984740745262"/>
      </left>
      <right/>
      <top style="thin">
        <color indexed="64"/>
      </top>
      <bottom style="medium">
        <color indexed="64"/>
      </bottom>
      <diagonal/>
    </border>
    <border>
      <left/>
      <right style="thin">
        <color theme="9" tint="-0.499984740745262"/>
      </right>
      <top style="thin">
        <color indexed="64"/>
      </top>
      <bottom style="medium">
        <color indexed="64"/>
      </bottom>
      <diagonal/>
    </border>
    <border>
      <left/>
      <right style="thin">
        <color theme="9" tint="-0.499984740745262"/>
      </right>
      <top style="medium">
        <color indexed="64"/>
      </top>
      <bottom/>
      <diagonal/>
    </border>
    <border>
      <left style="thin">
        <color theme="9" tint="-0.499984740745262"/>
      </left>
      <right/>
      <top style="thin">
        <color theme="9" tint="-0.499984740745262"/>
      </top>
      <bottom style="medium">
        <color theme="9" tint="-0.499984740745262"/>
      </bottom>
      <diagonal/>
    </border>
    <border>
      <left/>
      <right style="thin">
        <color theme="9" tint="-0.499984740745262"/>
      </right>
      <top style="thin">
        <color theme="9" tint="-0.499984740745262"/>
      </top>
      <bottom style="medium">
        <color theme="9" tint="-0.499984740745262"/>
      </bottom>
      <diagonal/>
    </border>
    <border>
      <left style="thin">
        <color indexed="64"/>
      </left>
      <right style="thin">
        <color theme="9" tint="-0.499984740745262"/>
      </right>
      <top style="thin">
        <color theme="9" tint="-0.499984740745262"/>
      </top>
      <bottom style="medium">
        <color theme="9" tint="-0.499984740745262"/>
      </bottom>
      <diagonal/>
    </border>
    <border>
      <left style="thin">
        <color theme="9" tint="-0.499984740745262"/>
      </left>
      <right/>
      <top/>
      <bottom style="medium">
        <color indexed="64"/>
      </bottom>
      <diagonal/>
    </border>
    <border>
      <left/>
      <right style="thin">
        <color theme="9" tint="-0.499984740745262"/>
      </right>
      <top/>
      <bottom style="medium">
        <color indexed="64"/>
      </bottom>
      <diagonal/>
    </border>
    <border>
      <left style="thin">
        <color theme="9" tint="-0.499984740745262"/>
      </left>
      <right/>
      <top/>
      <bottom style="thin">
        <color theme="9"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2" tint="-0.249977111117893"/>
      </right>
      <top style="thin">
        <color indexed="64"/>
      </top>
      <bottom/>
      <diagonal/>
    </border>
    <border>
      <left/>
      <right style="thin">
        <color theme="2" tint="-0.249977111117893"/>
      </right>
      <top/>
      <bottom style="thin">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441">
    <xf numFmtId="0" fontId="0" fillId="0" borderId="0" xfId="0"/>
    <xf numFmtId="0" fontId="6" fillId="0" borderId="0" xfId="0" applyFont="1"/>
    <xf numFmtId="0" fontId="5" fillId="0" borderId="0" xfId="0" applyFont="1"/>
    <xf numFmtId="0" fontId="7" fillId="3" borderId="1" xfId="0" applyFont="1" applyFill="1" applyBorder="1"/>
    <xf numFmtId="0" fontId="7" fillId="3" borderId="14" xfId="0" applyFont="1" applyFill="1" applyBorder="1"/>
    <xf numFmtId="44" fontId="7" fillId="3" borderId="14" xfId="0" applyNumberFormat="1" applyFont="1" applyFill="1" applyBorder="1"/>
    <xf numFmtId="0" fontId="7" fillId="3" borderId="2" xfId="0" applyFont="1" applyFill="1" applyBorder="1"/>
    <xf numFmtId="164" fontId="7" fillId="3" borderId="2" xfId="3" applyNumberFormat="1" applyFont="1" applyFill="1" applyBorder="1"/>
    <xf numFmtId="0" fontId="8" fillId="4" borderId="16" xfId="0" applyFont="1" applyFill="1" applyBorder="1"/>
    <xf numFmtId="44" fontId="8" fillId="4" borderId="17" xfId="2" applyFont="1" applyFill="1" applyBorder="1"/>
    <xf numFmtId="44" fontId="8" fillId="4" borderId="17" xfId="0" applyNumberFormat="1" applyFont="1" applyFill="1" applyBorder="1"/>
    <xf numFmtId="0" fontId="5" fillId="2" borderId="6" xfId="0" applyFont="1" applyFill="1" applyBorder="1"/>
    <xf numFmtId="43" fontId="5" fillId="2" borderId="11" xfId="1" applyFont="1" applyFill="1" applyBorder="1"/>
    <xf numFmtId="44" fontId="5" fillId="2" borderId="11" xfId="2" applyFont="1" applyFill="1" applyBorder="1"/>
    <xf numFmtId="165" fontId="5" fillId="2" borderId="11" xfId="0" applyNumberFormat="1" applyFont="1" applyFill="1" applyBorder="1" applyAlignment="1">
      <alignment horizontal="center"/>
    </xf>
    <xf numFmtId="0" fontId="10" fillId="0" borderId="0" xfId="0" applyFont="1"/>
    <xf numFmtId="0" fontId="5" fillId="2" borderId="0" xfId="0" applyFont="1" applyFill="1"/>
    <xf numFmtId="165" fontId="5" fillId="2" borderId="0" xfId="0" applyNumberFormat="1" applyFont="1" applyFill="1" applyAlignment="1">
      <alignment horizontal="center"/>
    </xf>
    <xf numFmtId="44" fontId="5" fillId="2" borderId="0" xfId="0" applyNumberFormat="1" applyFont="1" applyFill="1"/>
    <xf numFmtId="0" fontId="6" fillId="7" borderId="0" xfId="0" applyFont="1" applyFill="1"/>
    <xf numFmtId="0" fontId="6" fillId="7" borderId="0" xfId="0" applyFont="1" applyFill="1" applyAlignment="1">
      <alignment horizontal="center"/>
    </xf>
    <xf numFmtId="44" fontId="5" fillId="2" borderId="0" xfId="2" applyFont="1" applyFill="1"/>
    <xf numFmtId="0" fontId="7" fillId="4" borderId="1" xfId="0" applyFont="1" applyFill="1" applyBorder="1"/>
    <xf numFmtId="44" fontId="7" fillId="4" borderId="1" xfId="0" applyNumberFormat="1" applyFont="1" applyFill="1" applyBorder="1"/>
    <xf numFmtId="43" fontId="5" fillId="2" borderId="0" xfId="1" applyFont="1" applyFill="1" applyBorder="1" applyAlignment="1" applyProtection="1">
      <alignment horizontal="center"/>
    </xf>
    <xf numFmtId="44" fontId="7" fillId="4" borderId="0" xfId="0" applyNumberFormat="1" applyFont="1" applyFill="1"/>
    <xf numFmtId="0" fontId="7" fillId="2" borderId="0" xfId="0" applyFont="1" applyFill="1"/>
    <xf numFmtId="0" fontId="7" fillId="4" borderId="2" xfId="0" applyFont="1" applyFill="1" applyBorder="1"/>
    <xf numFmtId="44" fontId="7" fillId="4" borderId="2" xfId="0" applyNumberFormat="1" applyFont="1" applyFill="1" applyBorder="1"/>
    <xf numFmtId="44" fontId="5" fillId="0" borderId="13" xfId="2" applyFont="1" applyFill="1" applyBorder="1" applyProtection="1">
      <protection locked="0"/>
    </xf>
    <xf numFmtId="165" fontId="5" fillId="0" borderId="13" xfId="2" applyNumberFormat="1" applyFont="1" applyFill="1" applyBorder="1" applyAlignment="1" applyProtection="1">
      <alignment horizontal="center"/>
      <protection locked="0"/>
    </xf>
    <xf numFmtId="44" fontId="7" fillId="0" borderId="13" xfId="2" applyFont="1" applyFill="1" applyBorder="1" applyProtection="1">
      <protection locked="0"/>
    </xf>
    <xf numFmtId="43" fontId="5" fillId="0" borderId="13" xfId="1" applyFont="1" applyFill="1" applyBorder="1" applyProtection="1">
      <protection locked="0"/>
    </xf>
    <xf numFmtId="43" fontId="5" fillId="0" borderId="13" xfId="1" applyFont="1" applyFill="1" applyBorder="1" applyAlignment="1" applyProtection="1">
      <alignment horizontal="center"/>
      <protection locked="0"/>
    </xf>
    <xf numFmtId="0" fontId="8" fillId="0" borderId="0" xfId="0" applyFont="1" applyAlignment="1">
      <alignment horizontal="right"/>
    </xf>
    <xf numFmtId="0" fontId="9" fillId="0" borderId="0" xfId="7" applyFont="1" applyProtection="1"/>
    <xf numFmtId="165" fontId="5" fillId="0" borderId="13" xfId="0" applyNumberFormat="1" applyFont="1" applyBorder="1" applyAlignment="1" applyProtection="1">
      <alignment horizontal="center"/>
      <protection locked="0"/>
    </xf>
    <xf numFmtId="0" fontId="5" fillId="0" borderId="13" xfId="0" applyFont="1" applyBorder="1" applyProtection="1">
      <protection locked="0"/>
    </xf>
    <xf numFmtId="0" fontId="0" fillId="8" borderId="0" xfId="0" applyFill="1"/>
    <xf numFmtId="0" fontId="0" fillId="9" borderId="0" xfId="0" applyFill="1"/>
    <xf numFmtId="0" fontId="12" fillId="8" borderId="0" xfId="0" applyFont="1" applyFill="1" applyAlignment="1">
      <alignment horizontal="left" vertical="top" wrapText="1"/>
    </xf>
    <xf numFmtId="0" fontId="0" fillId="8" borderId="0" xfId="0" applyFill="1" applyAlignment="1">
      <alignment horizontal="center"/>
    </xf>
    <xf numFmtId="0" fontId="11" fillId="8" borderId="0" xfId="0" applyFont="1" applyFill="1" applyAlignment="1">
      <alignment horizontal="center" vertical="top"/>
    </xf>
    <xf numFmtId="0" fontId="5" fillId="0" borderId="0" xfId="0" applyFont="1" applyAlignment="1">
      <alignment horizontal="right"/>
    </xf>
    <xf numFmtId="43" fontId="5" fillId="0" borderId="0" xfId="1" applyFont="1"/>
    <xf numFmtId="0" fontId="13" fillId="0" borderId="0" xfId="0" applyFont="1" applyAlignment="1">
      <alignment horizontal="center"/>
    </xf>
    <xf numFmtId="0" fontId="14" fillId="0" borderId="0" xfId="0" applyFont="1" applyAlignment="1">
      <alignment horizontal="center" vertical="top"/>
    </xf>
    <xf numFmtId="0" fontId="15" fillId="0" borderId="0" xfId="0" applyFont="1" applyAlignment="1">
      <alignment horizontal="center" vertical="center" wrapText="1"/>
    </xf>
    <xf numFmtId="0" fontId="14" fillId="0" borderId="0" xfId="0" applyFont="1" applyAlignment="1">
      <alignment horizontal="left" vertical="top"/>
    </xf>
    <xf numFmtId="0" fontId="0" fillId="0" borderId="0" xfId="0" applyAlignment="1">
      <alignment horizontal="left"/>
    </xf>
    <xf numFmtId="0" fontId="17" fillId="0" borderId="0" xfId="0" applyFont="1"/>
    <xf numFmtId="0" fontId="19" fillId="0" borderId="0" xfId="0" applyFont="1"/>
    <xf numFmtId="0" fontId="19" fillId="0" borderId="0" xfId="0" applyFont="1" applyAlignment="1">
      <alignment horizontal="left"/>
    </xf>
    <xf numFmtId="0" fontId="17" fillId="0" borderId="0" xfId="0" applyFont="1" applyAlignment="1">
      <alignment horizontal="right"/>
    </xf>
    <xf numFmtId="0" fontId="20" fillId="8" borderId="0" xfId="0" applyFont="1" applyFill="1" applyAlignment="1">
      <alignment horizontal="center" vertical="center" wrapText="1"/>
    </xf>
    <xf numFmtId="0" fontId="2" fillId="0" borderId="0" xfId="0" applyFont="1"/>
    <xf numFmtId="0" fontId="24" fillId="0" borderId="0" xfId="0" applyFont="1"/>
    <xf numFmtId="0" fontId="25" fillId="0" borderId="8" xfId="0" applyFont="1" applyBorder="1" applyAlignment="1" applyProtection="1">
      <alignment horizontal="center" vertical="center"/>
      <protection locked="0"/>
    </xf>
    <xf numFmtId="0" fontId="25" fillId="0" borderId="9" xfId="0" applyFont="1" applyBorder="1" applyAlignment="1" applyProtection="1">
      <alignment horizontal="center" vertical="center"/>
      <protection locked="0"/>
    </xf>
    <xf numFmtId="44" fontId="24" fillId="0" borderId="8" xfId="4" applyFont="1" applyBorder="1" applyProtection="1">
      <protection locked="0"/>
    </xf>
    <xf numFmtId="44" fontId="24" fillId="0" borderId="9" xfId="4" applyFont="1" applyBorder="1" applyProtection="1">
      <protection locked="0"/>
    </xf>
    <xf numFmtId="0" fontId="23" fillId="0" borderId="0" xfId="0" applyFont="1"/>
    <xf numFmtId="0" fontId="24" fillId="0" borderId="12" xfId="4" applyNumberFormat="1" applyFont="1" applyBorder="1" applyAlignment="1" applyProtection="1">
      <alignment horizontal="center"/>
      <protection locked="0"/>
    </xf>
    <xf numFmtId="0" fontId="25" fillId="0" borderId="0" xfId="0" applyFont="1"/>
    <xf numFmtId="0" fontId="3" fillId="4" borderId="36" xfId="0" applyFont="1" applyFill="1" applyBorder="1"/>
    <xf numFmtId="0" fontId="3" fillId="4" borderId="0" xfId="0" applyFont="1" applyFill="1"/>
    <xf numFmtId="0" fontId="3" fillId="4" borderId="37" xfId="0" applyFont="1" applyFill="1" applyBorder="1"/>
    <xf numFmtId="0" fontId="2" fillId="4" borderId="36" xfId="0" applyFont="1" applyFill="1" applyBorder="1"/>
    <xf numFmtId="0" fontId="30" fillId="8" borderId="0" xfId="0" applyFont="1" applyFill="1" applyAlignment="1">
      <alignment vertical="center"/>
    </xf>
    <xf numFmtId="0" fontId="31" fillId="0" borderId="0" xfId="0" applyFont="1"/>
    <xf numFmtId="0" fontId="31" fillId="8" borderId="0" xfId="0" applyFont="1" applyFill="1"/>
    <xf numFmtId="0" fontId="31" fillId="8" borderId="0" xfId="0" applyFont="1" applyFill="1" applyAlignment="1">
      <alignment wrapText="1"/>
    </xf>
    <xf numFmtId="0" fontId="33" fillId="8" borderId="0" xfId="0" applyFont="1" applyFill="1" applyAlignment="1">
      <alignment vertical="center"/>
    </xf>
    <xf numFmtId="0" fontId="36" fillId="8" borderId="0" xfId="0" applyFont="1" applyFill="1" applyAlignment="1">
      <alignment vertical="center"/>
    </xf>
    <xf numFmtId="0" fontId="37" fillId="8" borderId="0" xfId="0" applyFont="1" applyFill="1" applyAlignment="1">
      <alignment vertical="center"/>
    </xf>
    <xf numFmtId="0" fontId="35" fillId="8" borderId="0" xfId="0" applyFont="1" applyFill="1" applyAlignment="1">
      <alignment vertical="center"/>
    </xf>
    <xf numFmtId="0" fontId="0" fillId="8" borderId="30" xfId="0" applyFill="1" applyBorder="1"/>
    <xf numFmtId="0" fontId="41" fillId="8" borderId="0" xfId="0" applyFont="1" applyFill="1" applyAlignment="1">
      <alignment vertical="center"/>
    </xf>
    <xf numFmtId="0" fontId="43" fillId="8" borderId="0" xfId="0" applyFont="1" applyFill="1" applyAlignment="1">
      <alignment vertical="center"/>
    </xf>
    <xf numFmtId="0" fontId="44" fillId="8" borderId="0" xfId="0" applyFont="1" applyFill="1" applyAlignment="1">
      <alignment vertical="center"/>
    </xf>
    <xf numFmtId="0" fontId="45" fillId="8" borderId="0" xfId="0" applyFont="1" applyFill="1" applyAlignment="1">
      <alignment vertical="center"/>
    </xf>
    <xf numFmtId="0" fontId="36" fillId="8" borderId="30" xfId="0" applyFont="1" applyFill="1" applyBorder="1" applyAlignment="1">
      <alignment vertical="center"/>
    </xf>
    <xf numFmtId="0" fontId="48" fillId="8" borderId="0" xfId="0" applyFont="1" applyFill="1" applyAlignment="1">
      <alignment horizontal="left" vertical="top" wrapText="1"/>
    </xf>
    <xf numFmtId="0" fontId="50" fillId="12" borderId="41" xfId="0" applyFont="1" applyFill="1" applyBorder="1" applyAlignment="1">
      <alignment vertical="center"/>
    </xf>
    <xf numFmtId="0" fontId="51" fillId="12" borderId="42" xfId="0" applyFont="1" applyFill="1" applyBorder="1" applyAlignment="1">
      <alignment vertical="center"/>
    </xf>
    <xf numFmtId="0" fontId="52" fillId="0" borderId="0" xfId="0" applyFont="1" applyAlignment="1">
      <alignment vertical="center"/>
    </xf>
    <xf numFmtId="0" fontId="53" fillId="12" borderId="41" xfId="0" applyFont="1" applyFill="1" applyBorder="1" applyAlignment="1">
      <alignment vertical="center"/>
    </xf>
    <xf numFmtId="0" fontId="54" fillId="12" borderId="0" xfId="0" applyFont="1" applyFill="1" applyAlignment="1">
      <alignment vertical="center"/>
    </xf>
    <xf numFmtId="0" fontId="51" fillId="13" borderId="41" xfId="0" applyFont="1" applyFill="1" applyBorder="1"/>
    <xf numFmtId="44" fontId="56" fillId="14" borderId="42" xfId="2" applyFont="1" applyFill="1" applyBorder="1" applyAlignment="1" applyProtection="1">
      <alignment horizontal="center"/>
      <protection locked="0"/>
    </xf>
    <xf numFmtId="0" fontId="51" fillId="0" borderId="0" xfId="0" applyFont="1"/>
    <xf numFmtId="44" fontId="51" fillId="13" borderId="0" xfId="2" applyFont="1" applyFill="1" applyBorder="1"/>
    <xf numFmtId="44" fontId="57" fillId="0" borderId="46" xfId="2" applyFont="1" applyFill="1" applyBorder="1" applyProtection="1">
      <protection locked="0"/>
    </xf>
    <xf numFmtId="0" fontId="57" fillId="0" borderId="0" xfId="0" applyFont="1" applyProtection="1">
      <protection locked="0"/>
    </xf>
    <xf numFmtId="0" fontId="57" fillId="0" borderId="47" xfId="0" applyFont="1" applyBorder="1" applyProtection="1">
      <protection locked="0"/>
    </xf>
    <xf numFmtId="2" fontId="56" fillId="14" borderId="42" xfId="0" applyNumberFormat="1" applyFont="1" applyFill="1" applyBorder="1" applyAlignment="1" applyProtection="1">
      <alignment horizontal="center"/>
      <protection locked="0"/>
    </xf>
    <xf numFmtId="1" fontId="56" fillId="14" borderId="42" xfId="0" applyNumberFormat="1" applyFont="1" applyFill="1" applyBorder="1" applyAlignment="1" applyProtection="1">
      <alignment horizontal="center"/>
      <protection locked="0"/>
    </xf>
    <xf numFmtId="1" fontId="51" fillId="13" borderId="42" xfId="0" applyNumberFormat="1" applyFont="1" applyFill="1" applyBorder="1" applyAlignment="1">
      <alignment horizontal="center"/>
    </xf>
    <xf numFmtId="0" fontId="56" fillId="13" borderId="48" xfId="0" applyFont="1" applyFill="1" applyBorder="1"/>
    <xf numFmtId="44" fontId="56" fillId="13" borderId="49" xfId="2" applyFont="1" applyFill="1" applyBorder="1"/>
    <xf numFmtId="0" fontId="58" fillId="15" borderId="48" xfId="0" applyFont="1" applyFill="1" applyBorder="1"/>
    <xf numFmtId="44" fontId="58" fillId="15" borderId="50" xfId="0" applyNumberFormat="1" applyFont="1" applyFill="1" applyBorder="1"/>
    <xf numFmtId="0" fontId="57" fillId="0" borderId="46" xfId="0" applyFont="1" applyBorder="1" applyProtection="1">
      <protection locked="0"/>
    </xf>
    <xf numFmtId="44" fontId="59" fillId="0" borderId="46" xfId="0" applyNumberFormat="1" applyFont="1" applyBorder="1" applyProtection="1">
      <protection locked="0"/>
    </xf>
    <xf numFmtId="0" fontId="57" fillId="0" borderId="0" xfId="0" applyFont="1"/>
    <xf numFmtId="0" fontId="60" fillId="0" borderId="0" xfId="0" applyFont="1"/>
    <xf numFmtId="44" fontId="60" fillId="0" borderId="0" xfId="0" applyNumberFormat="1" applyFont="1"/>
    <xf numFmtId="0" fontId="53" fillId="12" borderId="51" xfId="0" applyFont="1" applyFill="1" applyBorder="1" applyAlignment="1">
      <alignment vertical="center"/>
    </xf>
    <xf numFmtId="0" fontId="54" fillId="12" borderId="52" xfId="0" applyFont="1" applyFill="1" applyBorder="1" applyAlignment="1">
      <alignment vertical="center"/>
    </xf>
    <xf numFmtId="0" fontId="52" fillId="0" borderId="0" xfId="0" applyFont="1" applyAlignment="1">
      <alignment horizontal="center" vertical="center"/>
    </xf>
    <xf numFmtId="0" fontId="52" fillId="12" borderId="53" xfId="0" applyFont="1" applyFill="1" applyBorder="1" applyAlignment="1">
      <alignment vertical="center"/>
    </xf>
    <xf numFmtId="0" fontId="57" fillId="0" borderId="46" xfId="0" applyFont="1" applyBorder="1" applyAlignment="1" applyProtection="1">
      <alignment vertical="top" wrapText="1"/>
      <protection locked="0"/>
    </xf>
    <xf numFmtId="0" fontId="57" fillId="0" borderId="0" xfId="0" applyFont="1" applyAlignment="1" applyProtection="1">
      <alignment vertical="top" wrapText="1"/>
      <protection locked="0"/>
    </xf>
    <xf numFmtId="0" fontId="57" fillId="0" borderId="47" xfId="0" applyFont="1" applyBorder="1" applyAlignment="1" applyProtection="1">
      <alignment vertical="top" wrapText="1"/>
      <protection locked="0"/>
    </xf>
    <xf numFmtId="0" fontId="52" fillId="0" borderId="0" xfId="0" applyFont="1"/>
    <xf numFmtId="0" fontId="61" fillId="0" borderId="0" xfId="0" applyFont="1" applyAlignment="1">
      <alignment horizontal="left"/>
    </xf>
    <xf numFmtId="0" fontId="56" fillId="15" borderId="41" xfId="0" applyFont="1" applyFill="1" applyBorder="1"/>
    <xf numFmtId="44" fontId="56" fillId="15" borderId="0" xfId="0" applyNumberFormat="1" applyFont="1" applyFill="1"/>
    <xf numFmtId="0" fontId="51" fillId="0" borderId="46" xfId="0" applyFont="1" applyBorder="1" applyProtection="1">
      <protection locked="0"/>
    </xf>
    <xf numFmtId="44" fontId="51" fillId="13" borderId="42" xfId="2" applyFont="1" applyFill="1" applyBorder="1" applyAlignment="1">
      <alignment horizontal="center" wrapText="1"/>
    </xf>
    <xf numFmtId="0" fontId="48" fillId="11" borderId="48" xfId="0" applyFont="1" applyFill="1" applyBorder="1"/>
    <xf numFmtId="44" fontId="56" fillId="11" borderId="50" xfId="0" applyNumberFormat="1" applyFont="1" applyFill="1" applyBorder="1"/>
    <xf numFmtId="0" fontId="57" fillId="0" borderId="54" xfId="0" applyFont="1" applyBorder="1" applyAlignment="1" applyProtection="1">
      <alignment vertical="top" wrapText="1"/>
      <protection locked="0"/>
    </xf>
    <xf numFmtId="0" fontId="57" fillId="0" borderId="55" xfId="0" applyFont="1" applyBorder="1" applyAlignment="1" applyProtection="1">
      <alignment vertical="top" wrapText="1"/>
      <protection locked="0"/>
    </xf>
    <xf numFmtId="0" fontId="57" fillId="0" borderId="56" xfId="0" applyFont="1" applyBorder="1" applyAlignment="1" applyProtection="1">
      <alignment vertical="top" wrapText="1"/>
      <protection locked="0"/>
    </xf>
    <xf numFmtId="0" fontId="56" fillId="14" borderId="42" xfId="0" applyFont="1" applyFill="1" applyBorder="1" applyAlignment="1" applyProtection="1">
      <alignment horizontal="center"/>
      <protection locked="0"/>
    </xf>
    <xf numFmtId="166" fontId="51" fillId="13" borderId="42" xfId="2" applyNumberFormat="1" applyFont="1" applyFill="1" applyBorder="1"/>
    <xf numFmtId="166" fontId="56" fillId="13" borderId="49" xfId="2" applyNumberFormat="1" applyFont="1" applyFill="1" applyBorder="1"/>
    <xf numFmtId="166" fontId="57" fillId="0" borderId="0" xfId="2" applyNumberFormat="1" applyFont="1" applyFill="1" applyBorder="1"/>
    <xf numFmtId="0" fontId="31" fillId="0" borderId="0" xfId="0" applyFont="1" applyAlignment="1">
      <alignment horizontal="left" vertical="center" wrapText="1"/>
    </xf>
    <xf numFmtId="0" fontId="52" fillId="12" borderId="52" xfId="0" applyFont="1" applyFill="1" applyBorder="1" applyAlignment="1">
      <alignment vertical="center"/>
    </xf>
    <xf numFmtId="0" fontId="54" fillId="12" borderId="53" xfId="0" applyFont="1" applyFill="1" applyBorder="1" applyAlignment="1">
      <alignment vertical="center"/>
    </xf>
    <xf numFmtId="44" fontId="56" fillId="14" borderId="42" xfId="2" applyFont="1" applyFill="1" applyBorder="1" applyProtection="1">
      <protection locked="0"/>
    </xf>
    <xf numFmtId="0" fontId="56" fillId="16" borderId="41" xfId="0" applyFont="1" applyFill="1" applyBorder="1"/>
    <xf numFmtId="0" fontId="56" fillId="16" borderId="0" xfId="0" applyFont="1" applyFill="1" applyAlignment="1">
      <alignment horizontal="center"/>
    </xf>
    <xf numFmtId="0" fontId="56" fillId="16" borderId="42" xfId="0" applyFont="1" applyFill="1" applyBorder="1" applyAlignment="1">
      <alignment horizontal="center"/>
    </xf>
    <xf numFmtId="44" fontId="51" fillId="4" borderId="0" xfId="2" applyFont="1" applyFill="1" applyBorder="1" applyProtection="1">
      <protection locked="0"/>
    </xf>
    <xf numFmtId="44" fontId="51" fillId="13" borderId="0" xfId="0" applyNumberFormat="1" applyFont="1" applyFill="1"/>
    <xf numFmtId="164" fontId="51" fillId="13" borderId="42" xfId="3" applyNumberFormat="1" applyFont="1" applyFill="1" applyBorder="1"/>
    <xf numFmtId="0" fontId="51" fillId="13" borderId="57" xfId="0" applyFont="1" applyFill="1" applyBorder="1"/>
    <xf numFmtId="0" fontId="56" fillId="14" borderId="58" xfId="0" applyFont="1" applyFill="1" applyBorder="1" applyAlignment="1" applyProtection="1">
      <alignment horizontal="center"/>
      <protection locked="0"/>
    </xf>
    <xf numFmtId="0" fontId="63" fillId="0" borderId="0" xfId="0" applyFont="1" applyAlignment="1">
      <alignment horizontal="center" vertical="center"/>
    </xf>
    <xf numFmtId="0" fontId="51" fillId="17" borderId="60" xfId="0" applyFont="1" applyFill="1" applyBorder="1"/>
    <xf numFmtId="44" fontId="56" fillId="17" borderId="61" xfId="2" applyFont="1" applyFill="1" applyBorder="1"/>
    <xf numFmtId="44" fontId="56" fillId="17" borderId="62" xfId="2" applyFont="1" applyFill="1" applyBorder="1" applyProtection="1">
      <protection locked="0"/>
    </xf>
    <xf numFmtId="0" fontId="51" fillId="13" borderId="54" xfId="0" applyFont="1" applyFill="1" applyBorder="1"/>
    <xf numFmtId="0" fontId="56" fillId="14" borderId="63" xfId="0" applyFont="1" applyFill="1" applyBorder="1" applyAlignment="1" applyProtection="1">
      <alignment horizontal="center"/>
      <protection locked="0"/>
    </xf>
    <xf numFmtId="164" fontId="51" fillId="0" borderId="56" xfId="3" applyNumberFormat="1" applyFont="1" applyBorder="1"/>
    <xf numFmtId="0" fontId="51" fillId="13" borderId="48" xfId="0" applyFont="1" applyFill="1" applyBorder="1"/>
    <xf numFmtId="44" fontId="51" fillId="13" borderId="50" xfId="2" applyFont="1" applyFill="1" applyBorder="1"/>
    <xf numFmtId="44" fontId="51" fillId="4" borderId="50" xfId="2" applyFont="1" applyFill="1" applyBorder="1" applyProtection="1">
      <protection locked="0"/>
    </xf>
    <xf numFmtId="44" fontId="51" fillId="13" borderId="50" xfId="0" applyNumberFormat="1" applyFont="1" applyFill="1" applyBorder="1"/>
    <xf numFmtId="43" fontId="56" fillId="14" borderId="42" xfId="1" applyFont="1" applyFill="1" applyBorder="1" applyProtection="1">
      <protection locked="0"/>
    </xf>
    <xf numFmtId="0" fontId="64" fillId="0" borderId="0" xfId="0" applyFont="1" applyAlignment="1">
      <alignment horizontal="left" vertical="center" wrapText="1"/>
    </xf>
    <xf numFmtId="44" fontId="51" fillId="13" borderId="42" xfId="2" applyFont="1" applyFill="1" applyBorder="1"/>
    <xf numFmtId="0" fontId="56" fillId="0" borderId="0" xfId="0" applyFont="1" applyAlignment="1">
      <alignment horizontal="left" vertical="center" wrapText="1"/>
    </xf>
    <xf numFmtId="0" fontId="53" fillId="12" borderId="57" xfId="0" applyFont="1" applyFill="1" applyBorder="1" applyAlignment="1">
      <alignment horizontal="left" vertical="center"/>
    </xf>
    <xf numFmtId="0" fontId="53" fillId="12" borderId="64" xfId="0" applyFont="1" applyFill="1" applyBorder="1" applyAlignment="1">
      <alignment horizontal="left" vertical="center"/>
    </xf>
    <xf numFmtId="0" fontId="57" fillId="12" borderId="52" xfId="0" applyFont="1" applyFill="1" applyBorder="1" applyAlignment="1">
      <alignment vertical="center"/>
    </xf>
    <xf numFmtId="0" fontId="57" fillId="0" borderId="0" xfId="0" applyFont="1" applyAlignment="1">
      <alignment vertical="center"/>
    </xf>
    <xf numFmtId="44" fontId="56" fillId="14" borderId="13" xfId="2" applyFont="1" applyFill="1" applyBorder="1" applyAlignment="1" applyProtection="1">
      <alignment vertical="center"/>
      <protection locked="0"/>
    </xf>
    <xf numFmtId="0" fontId="31" fillId="0" borderId="0" xfId="0" applyFont="1" applyAlignment="1">
      <alignment vertical="center"/>
    </xf>
    <xf numFmtId="44" fontId="56" fillId="13" borderId="0" xfId="2" applyFont="1" applyFill="1" applyBorder="1" applyAlignment="1">
      <alignment vertical="center"/>
    </xf>
    <xf numFmtId="0" fontId="66" fillId="13" borderId="41" xfId="0" applyFont="1" applyFill="1" applyBorder="1"/>
    <xf numFmtId="0" fontId="56" fillId="13" borderId="65" xfId="0" applyFont="1" applyFill="1" applyBorder="1"/>
    <xf numFmtId="44" fontId="56" fillId="13" borderId="66" xfId="0" applyNumberFormat="1" applyFont="1" applyFill="1" applyBorder="1"/>
    <xf numFmtId="44" fontId="31" fillId="0" borderId="0" xfId="0" applyNumberFormat="1" applyFont="1"/>
    <xf numFmtId="44" fontId="51" fillId="0" borderId="0" xfId="2" applyFont="1" applyFill="1" applyBorder="1" applyProtection="1">
      <protection locked="0"/>
    </xf>
    <xf numFmtId="44" fontId="51" fillId="0" borderId="47" xfId="2" applyFont="1" applyBorder="1"/>
    <xf numFmtId="44" fontId="56" fillId="18" borderId="61" xfId="2" applyFont="1" applyFill="1" applyBorder="1"/>
    <xf numFmtId="0" fontId="67" fillId="0" borderId="0" xfId="0" applyFont="1" applyAlignment="1">
      <alignment horizontal="left" vertical="center" wrapText="1"/>
    </xf>
    <xf numFmtId="0" fontId="31" fillId="0" borderId="0" xfId="0" applyFont="1" applyAlignment="1">
      <alignment vertical="top" wrapText="1"/>
    </xf>
    <xf numFmtId="0" fontId="60" fillId="19" borderId="67" xfId="0" applyFont="1" applyFill="1" applyBorder="1"/>
    <xf numFmtId="0" fontId="60" fillId="19" borderId="44" xfId="0" applyFont="1" applyFill="1" applyBorder="1" applyAlignment="1">
      <alignment horizontal="center"/>
    </xf>
    <xf numFmtId="0" fontId="60" fillId="19" borderId="43" xfId="0" applyFont="1" applyFill="1" applyBorder="1" applyAlignment="1">
      <alignment horizontal="center"/>
    </xf>
    <xf numFmtId="0" fontId="60" fillId="19" borderId="43" xfId="0" applyFont="1" applyFill="1" applyBorder="1"/>
    <xf numFmtId="0" fontId="60" fillId="19" borderId="67" xfId="0" applyFont="1" applyFill="1" applyBorder="1" applyAlignment="1">
      <alignment horizontal="center"/>
    </xf>
    <xf numFmtId="0" fontId="70" fillId="0" borderId="67" xfId="0" applyFont="1" applyBorder="1"/>
    <xf numFmtId="14" fontId="70" fillId="0" borderId="44" xfId="0" applyNumberFormat="1" applyFont="1" applyBorder="1" applyAlignment="1">
      <alignment horizontal="center"/>
    </xf>
    <xf numFmtId="0" fontId="70" fillId="0" borderId="43" xfId="0" applyFont="1" applyBorder="1" applyAlignment="1">
      <alignment horizontal="center"/>
    </xf>
    <xf numFmtId="0" fontId="70" fillId="0" borderId="43" xfId="0" applyFont="1" applyBorder="1"/>
    <xf numFmtId="44" fontId="70" fillId="0" borderId="43" xfId="2" applyFont="1" applyBorder="1"/>
    <xf numFmtId="44" fontId="71" fillId="2" borderId="43" xfId="2" applyFont="1" applyFill="1" applyBorder="1"/>
    <xf numFmtId="44" fontId="71" fillId="2" borderId="67" xfId="0" applyNumberFormat="1" applyFont="1" applyFill="1" applyBorder="1"/>
    <xf numFmtId="0" fontId="72" fillId="0" borderId="67" xfId="0" applyFont="1" applyBorder="1" applyProtection="1">
      <protection locked="0"/>
    </xf>
    <xf numFmtId="14" fontId="72" fillId="0" borderId="44" xfId="0" applyNumberFormat="1" applyFont="1" applyBorder="1" applyAlignment="1" applyProtection="1">
      <alignment horizontal="center"/>
      <protection locked="0"/>
    </xf>
    <xf numFmtId="0" fontId="72" fillId="0" borderId="43" xfId="0" applyFont="1" applyBorder="1" applyAlignment="1" applyProtection="1">
      <alignment horizontal="center"/>
      <protection locked="0"/>
    </xf>
    <xf numFmtId="0" fontId="72" fillId="0" borderId="43" xfId="0" applyFont="1" applyBorder="1" applyProtection="1">
      <protection locked="0"/>
    </xf>
    <xf numFmtId="44" fontId="72" fillId="0" borderId="43" xfId="2" applyFont="1" applyBorder="1" applyProtection="1">
      <protection locked="0"/>
    </xf>
    <xf numFmtId="44" fontId="73" fillId="2" borderId="43" xfId="2" applyFont="1" applyFill="1" applyBorder="1"/>
    <xf numFmtId="44" fontId="73" fillId="2" borderId="67" xfId="0" applyNumberFormat="1" applyFont="1" applyFill="1" applyBorder="1"/>
    <xf numFmtId="0" fontId="31" fillId="0" borderId="0" xfId="0" applyFont="1" applyAlignment="1">
      <alignment horizontal="center"/>
    </xf>
    <xf numFmtId="0" fontId="59" fillId="7" borderId="0" xfId="0" applyFont="1" applyFill="1" applyAlignment="1">
      <alignment horizontal="center" vertical="center"/>
    </xf>
    <xf numFmtId="0" fontId="59" fillId="7" borderId="0" xfId="0" applyFont="1" applyFill="1" applyAlignment="1">
      <alignment horizontal="left" vertical="center"/>
    </xf>
    <xf numFmtId="14" fontId="57" fillId="0" borderId="19" xfId="0" applyNumberFormat="1" applyFont="1" applyBorder="1" applyAlignment="1" applyProtection="1">
      <alignment horizontal="center"/>
      <protection locked="0"/>
    </xf>
    <xf numFmtId="0" fontId="57" fillId="0" borderId="19" xfId="0" applyFont="1" applyBorder="1" applyProtection="1">
      <protection locked="0"/>
    </xf>
    <xf numFmtId="44" fontId="57" fillId="0" borderId="19" xfId="2" applyFont="1" applyBorder="1" applyProtection="1">
      <protection locked="0"/>
    </xf>
    <xf numFmtId="44" fontId="57" fillId="0" borderId="19" xfId="2" applyFont="1" applyBorder="1" applyProtection="1"/>
    <xf numFmtId="0" fontId="57" fillId="0" borderId="19" xfId="0" applyFont="1" applyBorder="1" applyAlignment="1" applyProtection="1">
      <alignment horizontal="center"/>
      <protection locked="0"/>
    </xf>
    <xf numFmtId="44" fontId="57" fillId="0" borderId="19" xfId="0" applyNumberFormat="1" applyFont="1" applyBorder="1" applyAlignment="1">
      <alignment horizontal="center"/>
    </xf>
    <xf numFmtId="14" fontId="67" fillId="0" borderId="19" xfId="0" applyNumberFormat="1" applyFont="1" applyBorder="1" applyAlignment="1" applyProtection="1">
      <alignment horizontal="center"/>
      <protection locked="0"/>
    </xf>
    <xf numFmtId="0" fontId="67" fillId="0" borderId="19" xfId="0" applyFont="1" applyBorder="1" applyProtection="1">
      <protection locked="0"/>
    </xf>
    <xf numFmtId="44" fontId="67" fillId="0" borderId="19" xfId="2" applyFont="1" applyBorder="1" applyProtection="1">
      <protection locked="0"/>
    </xf>
    <xf numFmtId="44" fontId="67" fillId="0" borderId="19" xfId="2" applyFont="1" applyBorder="1" applyProtection="1"/>
    <xf numFmtId="0" fontId="67" fillId="0" borderId="19" xfId="0" applyFont="1" applyBorder="1" applyAlignment="1" applyProtection="1">
      <alignment horizontal="center"/>
      <protection locked="0"/>
    </xf>
    <xf numFmtId="44" fontId="67" fillId="0" borderId="19" xfId="0" applyNumberFormat="1" applyFont="1" applyBorder="1" applyAlignment="1">
      <alignment horizontal="center"/>
    </xf>
    <xf numFmtId="44" fontId="56" fillId="13" borderId="49" xfId="2" applyFont="1" applyFill="1" applyBorder="1" applyAlignment="1">
      <alignment wrapText="1"/>
    </xf>
    <xf numFmtId="0" fontId="75" fillId="0" borderId="59" xfId="0" applyFont="1" applyBorder="1"/>
    <xf numFmtId="0" fontId="53" fillId="12" borderId="3" xfId="0" applyFont="1" applyFill="1" applyBorder="1" applyAlignment="1">
      <alignment horizontal="left" vertical="center"/>
    </xf>
    <xf numFmtId="0" fontId="53" fillId="12" borderId="14" xfId="0" applyFont="1" applyFill="1" applyBorder="1" applyAlignment="1">
      <alignment horizontal="left" vertical="center"/>
    </xf>
    <xf numFmtId="0" fontId="65" fillId="12" borderId="14" xfId="0" applyFont="1" applyFill="1" applyBorder="1" applyAlignment="1">
      <alignment vertical="center"/>
    </xf>
    <xf numFmtId="0" fontId="54" fillId="12" borderId="28" xfId="0" applyFont="1" applyFill="1" applyBorder="1" applyAlignment="1">
      <alignment vertical="center"/>
    </xf>
    <xf numFmtId="0" fontId="56" fillId="0" borderId="5" xfId="0" applyFont="1" applyBorder="1" applyAlignment="1">
      <alignment horizontal="left" vertical="center"/>
    </xf>
    <xf numFmtId="0" fontId="51" fillId="0" borderId="5" xfId="0" applyFont="1" applyBorder="1" applyAlignment="1">
      <alignment horizontal="left" vertical="center"/>
    </xf>
    <xf numFmtId="0" fontId="51" fillId="0" borderId="29" xfId="0" applyFont="1" applyBorder="1" applyAlignment="1">
      <alignment horizontal="left" vertical="center"/>
    </xf>
    <xf numFmtId="164" fontId="56" fillId="13" borderId="30" xfId="3" applyNumberFormat="1" applyFont="1" applyFill="1" applyBorder="1" applyAlignment="1">
      <alignment vertical="center"/>
    </xf>
    <xf numFmtId="0" fontId="51" fillId="0" borderId="30" xfId="0" applyFont="1" applyBorder="1" applyAlignment="1">
      <alignment horizontal="center" vertical="center"/>
    </xf>
    <xf numFmtId="0" fontId="48" fillId="0" borderId="7" xfId="0" applyFont="1" applyBorder="1" applyAlignment="1">
      <alignment horizontal="center" vertical="center"/>
    </xf>
    <xf numFmtId="0" fontId="60" fillId="0" borderId="0" xfId="0" applyFont="1" applyAlignment="1">
      <alignment horizontal="center" vertical="center"/>
    </xf>
    <xf numFmtId="0" fontId="77" fillId="0" borderId="0" xfId="0" applyFont="1"/>
    <xf numFmtId="0" fontId="32" fillId="20" borderId="0" xfId="0" applyFont="1" applyFill="1" applyAlignment="1">
      <alignment horizontal="center"/>
    </xf>
    <xf numFmtId="0" fontId="32" fillId="10" borderId="0" xfId="0" applyFont="1" applyFill="1" applyAlignment="1">
      <alignment horizontal="center"/>
    </xf>
    <xf numFmtId="0" fontId="32" fillId="21" borderId="0" xfId="0" applyFont="1" applyFill="1" applyAlignment="1">
      <alignment horizontal="center"/>
    </xf>
    <xf numFmtId="0" fontId="76" fillId="22" borderId="0" xfId="0" applyFont="1" applyFill="1" applyAlignment="1">
      <alignment horizontal="center"/>
    </xf>
    <xf numFmtId="0" fontId="76" fillId="23" borderId="0" xfId="0" applyFont="1" applyFill="1" applyAlignment="1">
      <alignment horizontal="center"/>
    </xf>
    <xf numFmtId="0" fontId="32" fillId="0" borderId="0" xfId="0" applyFont="1" applyAlignment="1">
      <alignment vertical="center"/>
    </xf>
    <xf numFmtId="44" fontId="32" fillId="25" borderId="42" xfId="2" applyFont="1" applyFill="1" applyBorder="1" applyAlignment="1" applyProtection="1">
      <alignment horizontal="center"/>
    </xf>
    <xf numFmtId="0" fontId="32" fillId="25" borderId="42" xfId="2" applyNumberFormat="1" applyFont="1" applyFill="1" applyBorder="1" applyAlignment="1" applyProtection="1">
      <alignment horizontal="center"/>
    </xf>
    <xf numFmtId="1" fontId="32" fillId="25" borderId="42" xfId="2" applyNumberFormat="1" applyFont="1" applyFill="1" applyBorder="1" applyAlignment="1" applyProtection="1">
      <alignment horizontal="center"/>
    </xf>
    <xf numFmtId="1" fontId="31" fillId="0" borderId="0" xfId="0" applyNumberFormat="1" applyFont="1" applyAlignment="1">
      <alignment horizontal="center"/>
    </xf>
    <xf numFmtId="0" fontId="32" fillId="0" borderId="2" xfId="0" applyFont="1" applyBorder="1"/>
    <xf numFmtId="44" fontId="32" fillId="0" borderId="2" xfId="0" applyNumberFormat="1" applyFont="1" applyBorder="1"/>
    <xf numFmtId="166" fontId="32" fillId="0" borderId="2" xfId="0" applyNumberFormat="1" applyFont="1" applyBorder="1"/>
    <xf numFmtId="43" fontId="32" fillId="25" borderId="42" xfId="2" applyNumberFormat="1" applyFont="1" applyFill="1" applyBorder="1" applyAlignment="1" applyProtection="1">
      <alignment horizontal="center"/>
    </xf>
    <xf numFmtId="0" fontId="32" fillId="26" borderId="2" xfId="0" applyFont="1" applyFill="1" applyBorder="1"/>
    <xf numFmtId="44" fontId="32" fillId="26" borderId="2" xfId="0" applyNumberFormat="1" applyFont="1" applyFill="1" applyBorder="1"/>
    <xf numFmtId="0" fontId="31" fillId="4" borderId="0" xfId="0" applyFont="1" applyFill="1"/>
    <xf numFmtId="44" fontId="31" fillId="4" borderId="0" xfId="0" applyNumberFormat="1" applyFont="1" applyFill="1"/>
    <xf numFmtId="0" fontId="31" fillId="11" borderId="0" xfId="0" applyFont="1" applyFill="1"/>
    <xf numFmtId="44" fontId="31" fillId="11" borderId="0" xfId="0" applyNumberFormat="1" applyFont="1" applyFill="1"/>
    <xf numFmtId="0" fontId="31" fillId="24" borderId="0" xfId="0" applyFont="1" applyFill="1"/>
    <xf numFmtId="44" fontId="31" fillId="24" borderId="0" xfId="0" applyNumberFormat="1" applyFont="1" applyFill="1"/>
    <xf numFmtId="164" fontId="31" fillId="0" borderId="0" xfId="3" applyNumberFormat="1" applyFont="1" applyProtection="1"/>
    <xf numFmtId="0" fontId="32" fillId="17" borderId="0" xfId="0" applyFont="1" applyFill="1"/>
    <xf numFmtId="44" fontId="32" fillId="17" borderId="0" xfId="2" applyFont="1" applyFill="1" applyBorder="1" applyProtection="1"/>
    <xf numFmtId="0" fontId="31" fillId="0" borderId="0" xfId="0" applyFont="1" applyAlignment="1">
      <alignment horizontal="center" vertical="center"/>
    </xf>
    <xf numFmtId="44" fontId="78" fillId="0" borderId="0" xfId="0" applyNumberFormat="1" applyFont="1" applyAlignment="1">
      <alignment horizontal="center"/>
    </xf>
    <xf numFmtId="44" fontId="24" fillId="26" borderId="68" xfId="4" applyFont="1" applyFill="1" applyBorder="1" applyProtection="1"/>
    <xf numFmtId="44" fontId="23" fillId="26" borderId="10" xfId="4" applyFont="1" applyFill="1" applyBorder="1" applyProtection="1"/>
    <xf numFmtId="43" fontId="24" fillId="26" borderId="68" xfId="1" applyFont="1" applyFill="1" applyBorder="1" applyProtection="1"/>
    <xf numFmtId="44" fontId="24" fillId="10" borderId="18" xfId="2" applyFont="1" applyFill="1" applyBorder="1" applyProtection="1"/>
    <xf numFmtId="44" fontId="23" fillId="26" borderId="68" xfId="4" applyFont="1" applyFill="1" applyBorder="1" applyProtection="1"/>
    <xf numFmtId="0" fontId="24" fillId="0" borderId="8" xfId="0" applyFont="1" applyBorder="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3" fillId="5" borderId="71" xfId="0" applyFont="1" applyFill="1" applyBorder="1" applyAlignment="1">
      <alignment horizontal="center" vertical="center" wrapText="1"/>
    </xf>
    <xf numFmtId="0" fontId="25" fillId="0" borderId="72" xfId="0" applyFont="1" applyBorder="1" applyAlignment="1">
      <alignment horizontal="center" vertical="center"/>
    </xf>
    <xf numFmtId="44" fontId="24" fillId="0" borderId="73" xfId="4" applyFont="1" applyBorder="1" applyProtection="1"/>
    <xf numFmtId="44" fontId="23" fillId="26" borderId="74" xfId="4" applyFont="1" applyFill="1" applyBorder="1" applyProtection="1"/>
    <xf numFmtId="0" fontId="24" fillId="0" borderId="75" xfId="4" applyNumberFormat="1" applyFont="1" applyBorder="1" applyAlignment="1" applyProtection="1">
      <alignment horizontal="center"/>
    </xf>
    <xf numFmtId="44" fontId="23" fillId="26" borderId="76" xfId="4" applyFont="1" applyFill="1" applyBorder="1" applyProtection="1"/>
    <xf numFmtId="44" fontId="24" fillId="26" borderId="76" xfId="4" applyFont="1" applyFill="1" applyBorder="1" applyProtection="1"/>
    <xf numFmtId="164" fontId="24" fillId="0" borderId="73" xfId="3" applyNumberFormat="1" applyFont="1" applyBorder="1" applyAlignment="1" applyProtection="1">
      <alignment horizontal="center"/>
    </xf>
    <xf numFmtId="44" fontId="23" fillId="10" borderId="77" xfId="4" applyFont="1" applyFill="1" applyBorder="1" applyProtection="1"/>
    <xf numFmtId="0" fontId="23" fillId="5" borderId="71" xfId="0" applyFont="1" applyFill="1" applyBorder="1" applyAlignment="1" applyProtection="1">
      <alignment horizontal="center" vertical="center" wrapText="1"/>
      <protection locked="0"/>
    </xf>
    <xf numFmtId="0" fontId="25" fillId="0" borderId="73" xfId="0" applyFont="1" applyBorder="1" applyAlignment="1" applyProtection="1">
      <alignment horizontal="center" vertical="center"/>
      <protection locked="0"/>
    </xf>
    <xf numFmtId="44" fontId="24" fillId="0" borderId="73" xfId="4" applyFont="1" applyBorder="1" applyProtection="1">
      <protection locked="0"/>
    </xf>
    <xf numFmtId="0" fontId="24" fillId="0" borderId="75" xfId="4" applyNumberFormat="1" applyFont="1" applyBorder="1" applyAlignment="1" applyProtection="1">
      <alignment horizontal="center"/>
      <protection locked="0"/>
    </xf>
    <xf numFmtId="0" fontId="24" fillId="0" borderId="73" xfId="0" applyFont="1" applyBorder="1" applyAlignment="1" applyProtection="1">
      <alignment horizontal="center" vertical="center"/>
      <protection locked="0"/>
    </xf>
    <xf numFmtId="43" fontId="24" fillId="26" borderId="76" xfId="1" applyFont="1" applyFill="1" applyBorder="1" applyProtection="1"/>
    <xf numFmtId="44" fontId="24" fillId="10" borderId="77" xfId="2" applyFont="1" applyFill="1" applyBorder="1" applyProtection="1"/>
    <xf numFmtId="44" fontId="23" fillId="3" borderId="76" xfId="4" applyFont="1" applyFill="1" applyBorder="1" applyProtection="1"/>
    <xf numFmtId="44" fontId="23" fillId="3" borderId="76" xfId="2" applyFont="1" applyFill="1" applyBorder="1" applyProtection="1">
      <protection locked="0"/>
    </xf>
    <xf numFmtId="44" fontId="23" fillId="3" borderId="68" xfId="2" applyFont="1" applyFill="1" applyBorder="1" applyProtection="1">
      <protection locked="0"/>
    </xf>
    <xf numFmtId="44" fontId="23" fillId="3" borderId="69" xfId="2" applyFont="1" applyFill="1" applyBorder="1" applyProtection="1">
      <protection locked="0"/>
    </xf>
    <xf numFmtId="0" fontId="23" fillId="5" borderId="78" xfId="0" applyFont="1" applyFill="1" applyBorder="1" applyAlignment="1">
      <alignment horizontal="center" vertical="center"/>
    </xf>
    <xf numFmtId="0" fontId="23" fillId="5" borderId="79" xfId="0" applyFont="1" applyFill="1" applyBorder="1" applyAlignment="1" applyProtection="1">
      <alignment horizontal="center" vertical="center" wrapText="1"/>
      <protection locked="0"/>
    </xf>
    <xf numFmtId="0" fontId="23" fillId="5" borderId="80" xfId="0" applyFont="1" applyFill="1" applyBorder="1" applyAlignment="1" applyProtection="1">
      <alignment horizontal="center" vertical="center" wrapText="1"/>
      <protection locked="0"/>
    </xf>
    <xf numFmtId="0" fontId="23" fillId="5" borderId="81" xfId="0" applyFont="1" applyFill="1" applyBorder="1" applyAlignment="1" applyProtection="1">
      <alignment horizontal="center" vertical="center" wrapText="1"/>
      <protection locked="0"/>
    </xf>
    <xf numFmtId="0" fontId="24" fillId="0" borderId="82" xfId="0" applyFont="1" applyBorder="1"/>
    <xf numFmtId="0" fontId="25" fillId="0" borderId="83" xfId="0" applyFont="1" applyBorder="1" applyAlignment="1" applyProtection="1">
      <alignment horizontal="center" vertical="center"/>
      <protection locked="0"/>
    </xf>
    <xf numFmtId="44" fontId="24" fillId="0" borderId="83" xfId="4" applyFont="1" applyBorder="1" applyProtection="1">
      <protection locked="0"/>
    </xf>
    <xf numFmtId="44" fontId="24" fillId="0" borderId="84" xfId="4" applyFont="1" applyBorder="1" applyProtection="1">
      <protection locked="0"/>
    </xf>
    <xf numFmtId="0" fontId="23" fillId="26" borderId="85" xfId="0" applyFont="1" applyFill="1" applyBorder="1"/>
    <xf numFmtId="44" fontId="23" fillId="26" borderId="86" xfId="4" applyFont="1" applyFill="1" applyBorder="1" applyProtection="1"/>
    <xf numFmtId="0" fontId="24" fillId="0" borderId="87" xfId="4" applyNumberFormat="1" applyFont="1" applyBorder="1" applyAlignment="1" applyProtection="1">
      <alignment horizontal="center"/>
      <protection locked="0"/>
    </xf>
    <xf numFmtId="0" fontId="23" fillId="26" borderId="88" xfId="0" applyFont="1" applyFill="1" applyBorder="1"/>
    <xf numFmtId="44" fontId="23" fillId="26" borderId="89" xfId="4" applyFont="1" applyFill="1" applyBorder="1" applyProtection="1"/>
    <xf numFmtId="0" fontId="24" fillId="0" borderId="83" xfId="0" applyFont="1" applyBorder="1" applyAlignment="1" applyProtection="1">
      <alignment horizontal="center" vertical="center"/>
      <protection locked="0"/>
    </xf>
    <xf numFmtId="43" fontId="24" fillId="26" borderId="89" xfId="1" applyFont="1" applyFill="1" applyBorder="1" applyProtection="1"/>
    <xf numFmtId="0" fontId="25" fillId="0" borderId="82" xfId="0" applyFont="1" applyBorder="1"/>
    <xf numFmtId="0" fontId="23" fillId="3" borderId="88" xfId="0" applyFont="1" applyFill="1" applyBorder="1"/>
    <xf numFmtId="44" fontId="23" fillId="3" borderId="90" xfId="2" applyFont="1" applyFill="1" applyBorder="1" applyProtection="1">
      <protection locked="0"/>
    </xf>
    <xf numFmtId="0" fontId="23" fillId="10" borderId="91" xfId="0" applyFont="1" applyFill="1" applyBorder="1"/>
    <xf numFmtId="44" fontId="24" fillId="10" borderId="92" xfId="2" applyFont="1" applyFill="1" applyBorder="1" applyProtection="1"/>
    <xf numFmtId="0" fontId="23" fillId="2" borderId="93" xfId="0" applyFont="1" applyFill="1" applyBorder="1"/>
    <xf numFmtId="0" fontId="23" fillId="4" borderId="85" xfId="0" applyFont="1" applyFill="1" applyBorder="1"/>
    <xf numFmtId="44" fontId="23" fillId="4" borderId="76" xfId="4" applyFont="1" applyFill="1" applyBorder="1" applyProtection="1"/>
    <xf numFmtId="0" fontId="23" fillId="0" borderId="82" xfId="0" applyFont="1" applyBorder="1"/>
    <xf numFmtId="0" fontId="23" fillId="0" borderId="73" xfId="4" applyNumberFormat="1" applyFont="1" applyFill="1" applyBorder="1" applyAlignment="1" applyProtection="1">
      <alignment horizontal="center"/>
    </xf>
    <xf numFmtId="0" fontId="23" fillId="0" borderId="73" xfId="4" applyNumberFormat="1" applyFont="1" applyFill="1" applyBorder="1" applyAlignment="1" applyProtection="1">
      <alignment horizontal="center"/>
      <protection locked="0"/>
    </xf>
    <xf numFmtId="0" fontId="23" fillId="0" borderId="8" xfId="4" applyNumberFormat="1" applyFont="1" applyFill="1" applyBorder="1" applyAlignment="1" applyProtection="1">
      <alignment horizontal="center"/>
      <protection locked="0"/>
    </xf>
    <xf numFmtId="0" fontId="23" fillId="0" borderId="9" xfId="4" applyNumberFormat="1" applyFont="1" applyFill="1" applyBorder="1" applyAlignment="1" applyProtection="1">
      <alignment horizontal="center"/>
      <protection locked="0"/>
    </xf>
    <xf numFmtId="0" fontId="23" fillId="0" borderId="83" xfId="4" applyNumberFormat="1" applyFont="1" applyFill="1" applyBorder="1" applyAlignment="1" applyProtection="1">
      <alignment horizontal="center"/>
      <protection locked="0"/>
    </xf>
    <xf numFmtId="44" fontId="24" fillId="26" borderId="89" xfId="4" applyFont="1" applyFill="1" applyBorder="1" applyProtection="1"/>
    <xf numFmtId="44" fontId="24" fillId="0" borderId="73" xfId="2" applyFont="1" applyBorder="1" applyProtection="1">
      <protection locked="0"/>
    </xf>
    <xf numFmtId="44" fontId="24" fillId="0" borderId="8" xfId="2" applyFont="1" applyBorder="1" applyProtection="1">
      <protection locked="0"/>
    </xf>
    <xf numFmtId="44" fontId="24" fillId="0" borderId="84" xfId="2" applyFont="1" applyBorder="1" applyProtection="1">
      <protection locked="0"/>
    </xf>
    <xf numFmtId="44" fontId="23" fillId="4" borderId="76" xfId="2" applyFont="1" applyFill="1" applyBorder="1" applyProtection="1"/>
    <xf numFmtId="164" fontId="23" fillId="0" borderId="70" xfId="6" applyNumberFormat="1" applyFont="1" applyFill="1" applyBorder="1" applyAlignment="1" applyProtection="1">
      <alignment horizontal="center"/>
    </xf>
    <xf numFmtId="164" fontId="24" fillId="0" borderId="73" xfId="3" applyNumberFormat="1" applyFont="1" applyBorder="1" applyAlignment="1" applyProtection="1">
      <alignment horizontal="center"/>
      <protection locked="0"/>
    </xf>
    <xf numFmtId="0" fontId="24" fillId="0" borderId="0" xfId="0" applyFont="1" applyProtection="1">
      <protection locked="0"/>
    </xf>
    <xf numFmtId="0" fontId="21" fillId="0" borderId="0" xfId="0" applyFont="1" applyAlignment="1">
      <alignment vertical="center"/>
    </xf>
    <xf numFmtId="0" fontId="31" fillId="0" borderId="0" xfId="0" applyFont="1" applyAlignment="1">
      <alignment horizontal="left" vertical="center" indent="1"/>
    </xf>
    <xf numFmtId="0" fontId="81" fillId="0" borderId="0" xfId="0" applyFont="1"/>
    <xf numFmtId="0" fontId="80" fillId="8" borderId="0" xfId="0" applyFont="1" applyFill="1" applyAlignment="1">
      <alignment vertical="center"/>
    </xf>
    <xf numFmtId="0" fontId="81" fillId="8" borderId="0" xfId="0" applyFont="1" applyFill="1"/>
    <xf numFmtId="0" fontId="79" fillId="8" borderId="0" xfId="0" applyFont="1" applyFill="1" applyAlignment="1">
      <alignment vertical="center"/>
    </xf>
    <xf numFmtId="0" fontId="31" fillId="8" borderId="0" xfId="0" applyFont="1" applyFill="1" applyAlignment="1">
      <alignment horizontal="left" vertical="center" indent="1"/>
    </xf>
    <xf numFmtId="0" fontId="32" fillId="8" borderId="0" xfId="0" applyFont="1" applyFill="1" applyAlignment="1">
      <alignment horizontal="left" vertical="center" indent="1"/>
    </xf>
    <xf numFmtId="0" fontId="82" fillId="8" borderId="0" xfId="0" applyFont="1" applyFill="1" applyAlignment="1">
      <alignment vertical="center"/>
    </xf>
    <xf numFmtId="0" fontId="83" fillId="8" borderId="0" xfId="0" applyFont="1" applyFill="1"/>
    <xf numFmtId="0" fontId="49" fillId="8" borderId="94" xfId="0" applyFont="1" applyFill="1" applyBorder="1" applyAlignment="1" applyProtection="1">
      <alignment horizontal="left" vertical="center"/>
      <protection locked="0"/>
    </xf>
    <xf numFmtId="0" fontId="49" fillId="8" borderId="1" xfId="0" applyFont="1" applyFill="1" applyBorder="1" applyAlignment="1" applyProtection="1">
      <alignment horizontal="left" vertical="center" wrapText="1"/>
      <protection locked="0"/>
    </xf>
    <xf numFmtId="0" fontId="49" fillId="8" borderId="95" xfId="0" applyFont="1" applyFill="1" applyBorder="1" applyAlignment="1" applyProtection="1">
      <alignment horizontal="left" vertical="center" wrapText="1"/>
      <protection locked="0"/>
    </xf>
    <xf numFmtId="0" fontId="31" fillId="0" borderId="0" xfId="0" applyFont="1" applyAlignment="1">
      <alignment horizontal="left" vertical="top" wrapText="1"/>
    </xf>
    <xf numFmtId="0" fontId="49" fillId="8" borderId="94" xfId="0" applyFont="1" applyFill="1" applyBorder="1" applyAlignment="1" applyProtection="1">
      <alignment vertical="center"/>
      <protection locked="0"/>
    </xf>
    <xf numFmtId="0" fontId="49" fillId="8" borderId="1" xfId="0" applyFont="1" applyFill="1" applyBorder="1" applyAlignment="1" applyProtection="1">
      <alignment vertical="center"/>
      <protection locked="0"/>
    </xf>
    <xf numFmtId="0" fontId="49" fillId="8" borderId="95" xfId="0" applyFont="1" applyFill="1" applyBorder="1" applyAlignment="1" applyProtection="1">
      <alignment vertical="center"/>
      <protection locked="0"/>
    </xf>
    <xf numFmtId="0" fontId="49" fillId="8" borderId="1" xfId="0" applyFont="1" applyFill="1" applyBorder="1" applyAlignment="1" applyProtection="1">
      <alignment horizontal="left" vertical="center"/>
      <protection locked="0"/>
    </xf>
    <xf numFmtId="0" fontId="49" fillId="8" borderId="1" xfId="0" applyFont="1" applyFill="1" applyBorder="1" applyAlignment="1" applyProtection="1">
      <alignment horizontal="center" vertical="center"/>
      <protection locked="0"/>
    </xf>
    <xf numFmtId="0" fontId="49" fillId="8" borderId="95" xfId="0" applyFont="1" applyFill="1" applyBorder="1" applyAlignment="1" applyProtection="1">
      <alignment horizontal="center" vertical="center"/>
      <protection locked="0"/>
    </xf>
    <xf numFmtId="0" fontId="51" fillId="0" borderId="5" xfId="0" applyFont="1" applyBorder="1"/>
    <xf numFmtId="0" fontId="51" fillId="0" borderId="29" xfId="0" applyFont="1" applyBorder="1"/>
    <xf numFmtId="44" fontId="51" fillId="0" borderId="30" xfId="2" applyFont="1" applyFill="1" applyBorder="1" applyProtection="1">
      <protection locked="0"/>
    </xf>
    <xf numFmtId="0" fontId="65" fillId="12" borderId="59" xfId="0" applyFont="1" applyFill="1" applyBorder="1" applyAlignment="1">
      <alignment horizontal="center" vertical="center"/>
    </xf>
    <xf numFmtId="0" fontId="51" fillId="0" borderId="3" xfId="0" applyFont="1" applyBorder="1" applyAlignment="1">
      <alignment horizontal="left" vertical="center"/>
    </xf>
    <xf numFmtId="0" fontId="0" fillId="0" borderId="14" xfId="0" applyBorder="1" applyProtection="1">
      <protection locked="0"/>
    </xf>
    <xf numFmtId="44" fontId="51" fillId="0" borderId="96" xfId="2" applyFont="1" applyBorder="1" applyAlignment="1">
      <alignment vertical="center"/>
    </xf>
    <xf numFmtId="44" fontId="51" fillId="0" borderId="97" xfId="2" applyFont="1" applyBorder="1"/>
    <xf numFmtId="44" fontId="56" fillId="18" borderId="61" xfId="2" applyFont="1" applyFill="1" applyBorder="1" applyProtection="1">
      <protection locked="0"/>
    </xf>
    <xf numFmtId="164" fontId="51" fillId="0" borderId="28" xfId="3" applyNumberFormat="1" applyFont="1" applyBorder="1"/>
    <xf numFmtId="164" fontId="51" fillId="0" borderId="8" xfId="3" applyNumberFormat="1" applyFont="1" applyBorder="1"/>
    <xf numFmtId="164" fontId="56" fillId="18" borderId="62" xfId="3" applyNumberFormat="1" applyFont="1" applyFill="1" applyBorder="1"/>
    <xf numFmtId="164" fontId="51" fillId="0" borderId="7" xfId="3" applyNumberFormat="1" applyFont="1" applyBorder="1"/>
    <xf numFmtId="0" fontId="51" fillId="18" borderId="60" xfId="0" applyFont="1" applyFill="1" applyBorder="1"/>
    <xf numFmtId="0" fontId="88" fillId="17" borderId="60" xfId="0" applyFont="1" applyFill="1" applyBorder="1"/>
    <xf numFmtId="44" fontId="31" fillId="0" borderId="0" xfId="2" applyFont="1" applyFill="1" applyBorder="1" applyProtection="1"/>
    <xf numFmtId="44" fontId="56" fillId="14" borderId="0" xfId="2" applyFont="1" applyFill="1" applyBorder="1" applyAlignment="1" applyProtection="1">
      <alignment vertical="center"/>
      <protection locked="0"/>
    </xf>
    <xf numFmtId="0" fontId="32" fillId="17" borderId="0" xfId="0" applyFont="1" applyFill="1" applyAlignment="1">
      <alignment horizontal="center"/>
    </xf>
    <xf numFmtId="0" fontId="31" fillId="2" borderId="0" xfId="0" applyFont="1" applyFill="1" applyAlignment="1">
      <alignment horizontal="center"/>
    </xf>
    <xf numFmtId="0" fontId="32" fillId="2" borderId="0" xfId="0" applyFont="1" applyFill="1" applyAlignment="1">
      <alignment horizontal="center" vertical="center"/>
    </xf>
    <xf numFmtId="0" fontId="56" fillId="17" borderId="0" xfId="0" applyFont="1" applyFill="1" applyAlignment="1">
      <alignment horizontal="right"/>
    </xf>
    <xf numFmtId="0" fontId="56" fillId="17" borderId="0" xfId="0" applyFont="1" applyFill="1" applyAlignment="1">
      <alignment horizontal="center"/>
    </xf>
    <xf numFmtId="44" fontId="56" fillId="17" borderId="0" xfId="2" applyFont="1" applyFill="1" applyBorder="1"/>
    <xf numFmtId="164" fontId="56" fillId="17" borderId="0" xfId="3" applyNumberFormat="1" applyFont="1" applyFill="1" applyBorder="1"/>
    <xf numFmtId="0" fontId="48" fillId="0" borderId="0" xfId="0" applyFont="1" applyAlignment="1">
      <alignment horizontal="right"/>
    </xf>
    <xf numFmtId="0" fontId="52" fillId="0" borderId="0" xfId="0" applyFont="1" applyAlignment="1">
      <alignment horizontal="center"/>
    </xf>
    <xf numFmtId="44" fontId="52" fillId="0" borderId="0" xfId="2" applyFont="1"/>
    <xf numFmtId="44" fontId="52" fillId="0" borderId="0" xfId="0" applyNumberFormat="1" applyFont="1"/>
    <xf numFmtId="164" fontId="52" fillId="0" borderId="0" xfId="3" applyNumberFormat="1" applyFont="1"/>
    <xf numFmtId="0" fontId="90" fillId="0" borderId="0" xfId="0" applyFont="1" applyAlignment="1">
      <alignment vertical="center"/>
    </xf>
    <xf numFmtId="0" fontId="0" fillId="0" borderId="0" xfId="0" applyAlignment="1">
      <alignment horizontal="left" vertical="center" indent="1"/>
    </xf>
    <xf numFmtId="0" fontId="23" fillId="2" borderId="0" xfId="0" applyFont="1" applyFill="1"/>
    <xf numFmtId="0" fontId="95" fillId="10" borderId="0" xfId="0" applyFont="1" applyFill="1"/>
    <xf numFmtId="0" fontId="96" fillId="0" borderId="0" xfId="0" applyFont="1"/>
    <xf numFmtId="0" fontId="7" fillId="0" borderId="0" xfId="0" applyFont="1"/>
    <xf numFmtId="0" fontId="97"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top" wrapText="1"/>
    </xf>
    <xf numFmtId="0" fontId="85" fillId="8" borderId="0" xfId="0" applyFont="1" applyFill="1" applyAlignment="1">
      <alignment horizontal="center" vertical="center"/>
    </xf>
    <xf numFmtId="0" fontId="36" fillId="8" borderId="0" xfId="0" applyFont="1" applyFill="1" applyAlignment="1">
      <alignment horizontal="center" vertical="center"/>
    </xf>
    <xf numFmtId="0" fontId="36" fillId="8" borderId="0" xfId="0" applyFont="1" applyFill="1" applyAlignment="1">
      <alignment horizontal="left" vertical="center" wrapText="1"/>
    </xf>
    <xf numFmtId="0" fontId="36" fillId="8" borderId="0" xfId="0" applyFont="1" applyFill="1" applyAlignment="1">
      <alignment horizontal="left" vertical="top" wrapText="1"/>
    </xf>
    <xf numFmtId="0" fontId="69" fillId="12" borderId="43" xfId="0" applyFont="1" applyFill="1" applyBorder="1" applyAlignment="1">
      <alignment horizontal="center" vertical="center" wrapText="1"/>
    </xf>
    <xf numFmtId="0" fontId="69" fillId="12" borderId="44" xfId="0" applyFont="1" applyFill="1" applyBorder="1" applyAlignment="1">
      <alignment horizontal="center" vertical="center" wrapText="1"/>
    </xf>
    <xf numFmtId="0" fontId="69" fillId="12" borderId="45" xfId="0" applyFont="1" applyFill="1" applyBorder="1" applyAlignment="1">
      <alignment horizontal="center" vertical="center" wrapText="1"/>
    </xf>
    <xf numFmtId="0" fontId="56" fillId="13" borderId="64" xfId="0" applyFont="1" applyFill="1" applyBorder="1" applyAlignment="1">
      <alignment horizontal="center" vertical="center"/>
    </xf>
    <xf numFmtId="0" fontId="62" fillId="0" borderId="53" xfId="0" applyFont="1" applyBorder="1" applyAlignment="1">
      <alignment horizontal="left" vertical="center" wrapText="1"/>
    </xf>
    <xf numFmtId="0" fontId="62" fillId="0" borderId="0" xfId="0" applyFont="1" applyAlignment="1">
      <alignment horizontal="left" vertical="center" wrapText="1"/>
    </xf>
    <xf numFmtId="0" fontId="52" fillId="0" borderId="0" xfId="0" applyFont="1" applyAlignment="1">
      <alignment horizontal="left" vertical="top" wrapText="1"/>
    </xf>
    <xf numFmtId="0" fontId="52" fillId="0" borderId="8" xfId="0" applyFont="1" applyBorder="1" applyAlignment="1">
      <alignment horizontal="left" vertical="top" wrapText="1"/>
    </xf>
    <xf numFmtId="0" fontId="47" fillId="12" borderId="0" xfId="0" applyFont="1" applyFill="1" applyAlignment="1">
      <alignment horizontal="center" vertical="center"/>
    </xf>
    <xf numFmtId="0" fontId="48" fillId="2" borderId="0" xfId="0" applyFont="1" applyFill="1" applyAlignment="1">
      <alignment horizontal="center" vertical="center"/>
    </xf>
    <xf numFmtId="0" fontId="55" fillId="0" borderId="43" xfId="0" applyFont="1" applyBorder="1" applyAlignment="1">
      <alignment horizontal="center" vertical="center"/>
    </xf>
    <xf numFmtId="0" fontId="55" fillId="0" borderId="44" xfId="0" applyFont="1" applyBorder="1" applyAlignment="1">
      <alignment horizontal="center" vertical="center"/>
    </xf>
    <xf numFmtId="0" fontId="55" fillId="0" borderId="45" xfId="0" applyFont="1" applyBorder="1" applyAlignment="1">
      <alignment horizontal="center" vertical="center"/>
    </xf>
    <xf numFmtId="0" fontId="67" fillId="2" borderId="0" xfId="0" applyFont="1" applyFill="1" applyAlignment="1">
      <alignment horizontal="left" vertical="center" wrapText="1"/>
    </xf>
    <xf numFmtId="0" fontId="52" fillId="0" borderId="0" xfId="0" applyFont="1" applyAlignment="1">
      <alignment horizontal="center" vertical="top" wrapText="1"/>
    </xf>
    <xf numFmtId="0" fontId="52" fillId="0" borderId="8" xfId="0" applyFont="1" applyBorder="1" applyAlignment="1">
      <alignment horizontal="center" vertical="top" wrapText="1"/>
    </xf>
    <xf numFmtId="0" fontId="60" fillId="26" borderId="0" xfId="0" applyFont="1" applyFill="1" applyAlignment="1">
      <alignment horizontal="center" vertical="center"/>
    </xf>
    <xf numFmtId="0" fontId="57" fillId="4" borderId="4" xfId="0" applyFont="1" applyFill="1" applyBorder="1" applyAlignment="1">
      <alignment horizontal="left" vertical="center" wrapText="1"/>
    </xf>
    <xf numFmtId="0" fontId="57" fillId="4" borderId="32" xfId="0" applyFont="1" applyFill="1" applyBorder="1" applyAlignment="1">
      <alignment horizontal="left" vertical="center" wrapText="1"/>
    </xf>
    <xf numFmtId="0" fontId="57" fillId="4" borderId="15" xfId="0" applyFont="1" applyFill="1" applyBorder="1" applyAlignment="1">
      <alignment horizontal="left" vertical="center" wrapText="1"/>
    </xf>
    <xf numFmtId="0" fontId="57" fillId="4" borderId="6" xfId="0" applyFont="1" applyFill="1" applyBorder="1" applyAlignment="1">
      <alignment horizontal="left" vertical="center" wrapText="1"/>
    </xf>
    <xf numFmtId="0" fontId="57" fillId="4" borderId="0" xfId="0" applyFont="1" applyFill="1" applyAlignment="1">
      <alignment horizontal="left" vertical="center" wrapText="1"/>
    </xf>
    <xf numFmtId="0" fontId="57" fillId="4" borderId="11" xfId="0" applyFont="1" applyFill="1" applyBorder="1" applyAlignment="1">
      <alignment horizontal="left" vertical="center" wrapText="1"/>
    </xf>
    <xf numFmtId="0" fontId="57" fillId="4" borderId="16" xfId="0" applyFont="1" applyFill="1" applyBorder="1" applyAlignment="1">
      <alignment horizontal="left" vertical="center" wrapText="1"/>
    </xf>
    <xf numFmtId="0" fontId="57" fillId="4" borderId="31" xfId="0" applyFont="1" applyFill="1" applyBorder="1" applyAlignment="1">
      <alignment horizontal="left" vertical="center" wrapText="1"/>
    </xf>
    <xf numFmtId="0" fontId="57" fillId="4" borderId="17" xfId="0" applyFont="1" applyFill="1" applyBorder="1" applyAlignment="1">
      <alignment horizontal="left" vertical="center" wrapText="1"/>
    </xf>
    <xf numFmtId="0" fontId="89" fillId="0" borderId="0" xfId="0" applyFont="1" applyAlignment="1">
      <alignment horizontal="left" vertical="top" wrapText="1"/>
    </xf>
    <xf numFmtId="0" fontId="92" fillId="8" borderId="0" xfId="0" applyFont="1" applyFill="1" applyAlignment="1">
      <alignment horizontal="center" vertical="center"/>
    </xf>
    <xf numFmtId="0" fontId="58" fillId="0" borderId="0" xfId="0" applyFont="1" applyAlignment="1">
      <alignment horizontal="left"/>
    </xf>
    <xf numFmtId="0" fontId="5" fillId="2" borderId="20" xfId="0" applyFont="1" applyFill="1" applyBorder="1" applyAlignment="1">
      <alignment horizontal="left" vertical="top" wrapText="1"/>
    </xf>
    <xf numFmtId="0" fontId="5" fillId="2" borderId="21" xfId="0" applyFont="1" applyFill="1" applyBorder="1" applyAlignment="1">
      <alignment horizontal="left" vertical="top" wrapText="1"/>
    </xf>
    <xf numFmtId="0" fontId="5" fillId="2" borderId="22" xfId="0" applyFont="1" applyFill="1" applyBorder="1" applyAlignment="1">
      <alignment horizontal="left" vertical="top" wrapText="1"/>
    </xf>
    <xf numFmtId="0" fontId="5" fillId="2" borderId="23" xfId="0" applyFont="1" applyFill="1" applyBorder="1" applyAlignment="1">
      <alignment horizontal="left" vertical="top" wrapText="1"/>
    </xf>
    <xf numFmtId="0" fontId="5" fillId="2" borderId="0" xfId="0" applyFont="1" applyFill="1" applyAlignment="1">
      <alignment horizontal="left" vertical="top" wrapText="1"/>
    </xf>
    <xf numFmtId="0" fontId="5" fillId="2" borderId="24" xfId="0" applyFont="1" applyFill="1" applyBorder="1" applyAlignment="1">
      <alignment horizontal="left" vertical="top" wrapText="1"/>
    </xf>
    <xf numFmtId="0" fontId="5" fillId="2" borderId="25" xfId="0" applyFont="1" applyFill="1" applyBorder="1" applyAlignment="1">
      <alignment horizontal="left" vertical="top" wrapText="1"/>
    </xf>
    <xf numFmtId="0" fontId="5" fillId="2" borderId="26" xfId="0" applyFont="1" applyFill="1" applyBorder="1" applyAlignment="1">
      <alignment horizontal="left" vertical="top" wrapText="1"/>
    </xf>
    <xf numFmtId="0" fontId="5" fillId="2" borderId="27" xfId="0" applyFont="1" applyFill="1" applyBorder="1" applyAlignment="1">
      <alignment horizontal="left" vertical="top" wrapText="1"/>
    </xf>
    <xf numFmtId="0" fontId="7" fillId="0" borderId="0" xfId="0" applyFont="1" applyAlignment="1">
      <alignment horizontal="center" wrapText="1"/>
    </xf>
    <xf numFmtId="0" fontId="6" fillId="6" borderId="4" xfId="0" applyFont="1" applyFill="1" applyBorder="1" applyAlignment="1">
      <alignment horizontal="center"/>
    </xf>
    <xf numFmtId="0" fontId="6" fillId="6" borderId="15" xfId="0" applyFont="1" applyFill="1" applyBorder="1" applyAlignment="1">
      <alignment horizontal="center"/>
    </xf>
    <xf numFmtId="0" fontId="93" fillId="0" borderId="0" xfId="0" applyFont="1" applyAlignment="1">
      <alignment horizontal="center" vertical="center"/>
    </xf>
    <xf numFmtId="0" fontId="16" fillId="0" borderId="0" xfId="7" applyFont="1" applyAlignment="1">
      <alignment horizontal="left" vertical="center" wrapText="1"/>
    </xf>
    <xf numFmtId="0" fontId="18" fillId="0" borderId="0" xfId="0" applyFont="1" applyAlignment="1">
      <alignment horizontal="left" vertical="center" wrapText="1"/>
    </xf>
    <xf numFmtId="0" fontId="15" fillId="0" borderId="0" xfId="7" applyFont="1" applyAlignment="1">
      <alignment horizontal="right" vertical="center" wrapText="1"/>
    </xf>
    <xf numFmtId="0" fontId="15" fillId="0" borderId="0" xfId="0" applyFont="1" applyAlignment="1">
      <alignment horizontal="right" vertical="center" wrapText="1"/>
    </xf>
    <xf numFmtId="0" fontId="14" fillId="0" borderId="0" xfId="0" applyFont="1" applyAlignment="1">
      <alignment horizontal="left" vertical="center"/>
    </xf>
    <xf numFmtId="0" fontId="21" fillId="0" borderId="0" xfId="0" applyFont="1" applyAlignment="1">
      <alignment horizontal="center" vertical="center"/>
    </xf>
    <xf numFmtId="0" fontId="3" fillId="4" borderId="33" xfId="0" applyFont="1" applyFill="1" applyBorder="1" applyAlignment="1">
      <alignment horizontal="left" vertical="top" wrapText="1"/>
    </xf>
    <xf numFmtId="0" fontId="3" fillId="4" borderId="34" xfId="0" applyFont="1" applyFill="1" applyBorder="1" applyAlignment="1">
      <alignment horizontal="left" vertical="top" wrapText="1"/>
    </xf>
    <xf numFmtId="0" fontId="3" fillId="4" borderId="35" xfId="0" applyFont="1" applyFill="1" applyBorder="1" applyAlignment="1">
      <alignment horizontal="left" vertical="top" wrapText="1"/>
    </xf>
    <xf numFmtId="0" fontId="3" fillId="4" borderId="36" xfId="0" applyFont="1" applyFill="1" applyBorder="1" applyAlignment="1">
      <alignment horizontal="left" vertical="top" wrapText="1"/>
    </xf>
    <xf numFmtId="0" fontId="3" fillId="4" borderId="0" xfId="0" applyFont="1" applyFill="1" applyAlignment="1">
      <alignment horizontal="left" vertical="top" wrapText="1"/>
    </xf>
    <xf numFmtId="0" fontId="3" fillId="4" borderId="37" xfId="0" applyFont="1" applyFill="1" applyBorder="1" applyAlignment="1">
      <alignment horizontal="left" vertical="top" wrapText="1"/>
    </xf>
    <xf numFmtId="0" fontId="22" fillId="4" borderId="36"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37" xfId="0" applyFont="1" applyFill="1" applyBorder="1" applyAlignment="1">
      <alignment horizontal="left" vertical="top" wrapText="1"/>
    </xf>
    <xf numFmtId="0" fontId="22" fillId="4" borderId="38" xfId="0" applyFont="1" applyFill="1" applyBorder="1" applyAlignment="1">
      <alignment horizontal="left" vertical="top" wrapText="1"/>
    </xf>
    <xf numFmtId="0" fontId="22" fillId="4" borderId="39" xfId="0" applyFont="1" applyFill="1" applyBorder="1" applyAlignment="1">
      <alignment horizontal="left" vertical="top" wrapText="1"/>
    </xf>
    <xf numFmtId="0" fontId="22" fillId="4" borderId="40" xfId="0" applyFont="1" applyFill="1" applyBorder="1" applyAlignment="1">
      <alignment horizontal="left" vertical="top" wrapText="1"/>
    </xf>
    <xf numFmtId="0" fontId="28" fillId="2" borderId="0" xfId="0" applyFont="1" applyFill="1" applyAlignment="1">
      <alignment horizontal="center" vertical="center" wrapText="1"/>
    </xf>
    <xf numFmtId="0" fontId="12" fillId="8" borderId="0" xfId="0" applyFont="1" applyFill="1" applyAlignment="1">
      <alignment horizontal="left" vertical="top" wrapText="1"/>
    </xf>
    <xf numFmtId="0" fontId="14" fillId="0" borderId="0" xfId="0" applyFont="1" applyAlignment="1">
      <alignment horizontal="center" vertical="top"/>
    </xf>
    <xf numFmtId="0" fontId="0" fillId="0" borderId="0" xfId="0" applyAlignment="1">
      <alignment horizontal="center"/>
    </xf>
    <xf numFmtId="0" fontId="27" fillId="4" borderId="36" xfId="7" applyFont="1" applyFill="1" applyBorder="1" applyAlignment="1">
      <alignment horizontal="center"/>
    </xf>
    <xf numFmtId="0" fontId="22" fillId="4" borderId="0" xfId="0" applyFont="1" applyFill="1" applyAlignment="1">
      <alignment horizontal="center"/>
    </xf>
    <xf numFmtId="0" fontId="22" fillId="4" borderId="37" xfId="0" applyFont="1" applyFill="1" applyBorder="1" applyAlignment="1">
      <alignment horizontal="center"/>
    </xf>
    <xf numFmtId="0" fontId="29" fillId="2" borderId="0" xfId="7" applyFont="1" applyFill="1" applyAlignment="1">
      <alignment horizontal="center" vertical="center" wrapText="1"/>
    </xf>
  </cellXfs>
  <cellStyles count="8">
    <cellStyle name="Comma" xfId="1" builtinId="3"/>
    <cellStyle name="Comma 2" xfId="5" xr:uid="{E74F8DFF-2914-428D-85A6-A62AFBE55D39}"/>
    <cellStyle name="Currency" xfId="2" builtinId="4"/>
    <cellStyle name="Currency 2" xfId="4" xr:uid="{104EC70A-5B7B-426A-9200-9FA75AD8EF81}"/>
    <cellStyle name="Hyperlink" xfId="7" builtinId="8"/>
    <cellStyle name="Normal" xfId="0" builtinId="0"/>
    <cellStyle name="Percent" xfId="3" builtinId="5"/>
    <cellStyle name="Percent 2" xfId="6" xr:uid="{4E7B87E6-3FFC-44FD-82A0-AC5EFF8BDC37}"/>
  </cellStyles>
  <dxfs count="44">
    <dxf>
      <font>
        <color rgb="FF760000"/>
      </font>
      <fill>
        <patternFill>
          <bgColor rgb="FFFF9999"/>
        </patternFill>
      </fill>
    </dxf>
    <dxf>
      <font>
        <color theme="1"/>
      </font>
      <fill>
        <patternFill>
          <bgColor theme="5" tint="0.59996337778862885"/>
        </patternFill>
      </fill>
    </dxf>
    <dxf>
      <fill>
        <patternFill>
          <bgColor rgb="FFCEF098"/>
        </patternFill>
      </fill>
    </dxf>
    <dxf>
      <font>
        <b/>
        <i val="0"/>
      </font>
      <fill>
        <patternFill>
          <bgColor rgb="FF92D050"/>
        </patternFill>
      </fill>
    </dxf>
    <dxf>
      <font>
        <b/>
        <i val="0"/>
        <color theme="0"/>
      </font>
      <fill>
        <patternFill>
          <bgColor theme="9" tint="-0.24994659260841701"/>
        </patternFill>
      </fill>
    </dxf>
    <dxf>
      <font>
        <b/>
        <i val="0"/>
        <color theme="1"/>
      </font>
      <fill>
        <patternFill>
          <bgColor theme="0" tint="-0.24994659260841701"/>
        </patternFill>
      </fill>
    </dxf>
    <dxf>
      <fill>
        <patternFill>
          <bgColor rgb="FFF1F8F7"/>
        </patternFill>
      </fill>
    </dxf>
    <dxf>
      <font>
        <color rgb="FF006100"/>
      </font>
      <fill>
        <patternFill>
          <bgColor rgb="FFC6EFCE"/>
        </patternFill>
      </fill>
      <border>
        <left style="thin">
          <color auto="1"/>
        </left>
        <right style="thin">
          <color auto="1"/>
        </right>
        <top style="thin">
          <color auto="1"/>
        </top>
        <bottom style="thin">
          <color auto="1"/>
        </bottom>
      </border>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color theme="0"/>
      </font>
      <fill>
        <patternFill>
          <bgColor theme="9"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color theme="0"/>
      </font>
      <fill>
        <patternFill>
          <bgColor theme="9"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color theme="0"/>
      </font>
      <fill>
        <patternFill>
          <bgColor theme="9"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color theme="0"/>
      </font>
      <fill>
        <patternFill>
          <bgColor theme="9"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color theme="0"/>
      </font>
      <fill>
        <patternFill>
          <bgColor theme="9"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color theme="0"/>
      </font>
      <fill>
        <patternFill>
          <bgColor theme="9" tint="-0.24994659260841701"/>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CCFF99"/>
      <color rgb="FFB889DB"/>
      <color rgb="FF9DEDEB"/>
      <color rgb="FFD1F3E6"/>
      <color rgb="FFFFFFEB"/>
      <color rgb="FFFFFFCC"/>
      <color rgb="FFCEF098"/>
      <color rgb="FFE6FD5D"/>
      <color rgb="FF76000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inspiredtreasuresboutique" TargetMode="External"/><Relationship Id="rId2" Type="http://schemas.openxmlformats.org/officeDocument/2006/relationships/image" Target="../media/image5.png"/><Relationship Id="rId1" Type="http://schemas.openxmlformats.org/officeDocument/2006/relationships/hyperlink" Target="https://www.pinterest.com/InspiredTreasuresBoutique/" TargetMode="External"/><Relationship Id="rId6" Type="http://schemas.openxmlformats.org/officeDocument/2006/relationships/image" Target="../media/image7.png"/><Relationship Id="rId5" Type="http://schemas.openxmlformats.org/officeDocument/2006/relationships/hyperlink" Target="https://www.tiktok.com/@freezedriedfoodies?lang=en" TargetMode="External"/><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11</xdr:row>
      <xdr:rowOff>100011</xdr:rowOff>
    </xdr:from>
    <xdr:to>
      <xdr:col>7</xdr:col>
      <xdr:colOff>402434</xdr:colOff>
      <xdr:row>27</xdr:row>
      <xdr:rowOff>95250</xdr:rowOff>
    </xdr:to>
    <xdr:pic>
      <xdr:nvPicPr>
        <xdr:cNvPr id="5" name="Picture 4">
          <a:extLst>
            <a:ext uri="{FF2B5EF4-FFF2-40B4-BE49-F238E27FC236}">
              <a16:creationId xmlns:a16="http://schemas.microsoft.com/office/drawing/2014/main" id="{1D697DEB-23E1-904E-21D7-3F09B653F1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2076449"/>
          <a:ext cx="4336259" cy="2890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582612</xdr:colOff>
      <xdr:row>0</xdr:row>
      <xdr:rowOff>195262</xdr:rowOff>
    </xdr:from>
    <xdr:to>
      <xdr:col>18</xdr:col>
      <xdr:colOff>100011</xdr:colOff>
      <xdr:row>54</xdr:row>
      <xdr:rowOff>123823</xdr:rowOff>
    </xdr:to>
    <xdr:pic>
      <xdr:nvPicPr>
        <xdr:cNvPr id="4" name="Picture 3">
          <a:extLst>
            <a:ext uri="{FF2B5EF4-FFF2-40B4-BE49-F238E27FC236}">
              <a16:creationId xmlns:a16="http://schemas.microsoft.com/office/drawing/2014/main" id="{8CD2B082-1F07-906C-F437-68305B4DD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4637" y="195262"/>
          <a:ext cx="6642099" cy="9963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81</xdr:row>
      <xdr:rowOff>137582</xdr:rowOff>
    </xdr:from>
    <xdr:to>
      <xdr:col>6</xdr:col>
      <xdr:colOff>47625</xdr:colOff>
      <xdr:row>85</xdr:row>
      <xdr:rowOff>52916</xdr:rowOff>
    </xdr:to>
    <xdr:sp macro="" textlink="">
      <xdr:nvSpPr>
        <xdr:cNvPr id="3" name="Rectangle: Rounded Corners 2">
          <a:extLst>
            <a:ext uri="{FF2B5EF4-FFF2-40B4-BE49-F238E27FC236}">
              <a16:creationId xmlns:a16="http://schemas.microsoft.com/office/drawing/2014/main" id="{98900074-A237-2669-50EC-D484AEDB1906}"/>
            </a:ext>
          </a:extLst>
        </xdr:cNvPr>
        <xdr:cNvSpPr/>
      </xdr:nvSpPr>
      <xdr:spPr>
        <a:xfrm>
          <a:off x="0" y="2455332"/>
          <a:ext cx="9450917" cy="1021293"/>
        </a:xfrm>
        <a:prstGeom prst="roundRect">
          <a:avLst/>
        </a:prstGeom>
        <a:noFill/>
        <a:ln w="57150">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555625</xdr:colOff>
      <xdr:row>0</xdr:row>
      <xdr:rowOff>10583</xdr:rowOff>
    </xdr:from>
    <xdr:to>
      <xdr:col>15</xdr:col>
      <xdr:colOff>490031</xdr:colOff>
      <xdr:row>82</xdr:row>
      <xdr:rowOff>41294</xdr:rowOff>
    </xdr:to>
    <xdr:pic>
      <xdr:nvPicPr>
        <xdr:cNvPr id="4" name="Picture 3">
          <a:extLst>
            <a:ext uri="{FF2B5EF4-FFF2-40B4-BE49-F238E27FC236}">
              <a16:creationId xmlns:a16="http://schemas.microsoft.com/office/drawing/2014/main" id="{7ADA1ABB-2C52-539C-A899-EF6F9E700738}"/>
            </a:ext>
          </a:extLst>
        </xdr:cNvPr>
        <xdr:cNvPicPr>
          <a:picLocks noChangeAspect="1"/>
        </xdr:cNvPicPr>
      </xdr:nvPicPr>
      <xdr:blipFill>
        <a:blip xmlns:r="http://schemas.openxmlformats.org/officeDocument/2006/relationships" r:embed="rId1"/>
        <a:stretch>
          <a:fillRect/>
        </a:stretch>
      </xdr:blipFill>
      <xdr:spPr>
        <a:xfrm>
          <a:off x="12361334" y="10583"/>
          <a:ext cx="3162323" cy="2581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54429</xdr:colOff>
      <xdr:row>26</xdr:row>
      <xdr:rowOff>224519</xdr:rowOff>
    </xdr:from>
    <xdr:to>
      <xdr:col>1</xdr:col>
      <xdr:colOff>1166930</xdr:colOff>
      <xdr:row>38</xdr:row>
      <xdr:rowOff>115661</xdr:rowOff>
    </xdr:to>
    <xdr:pic>
      <xdr:nvPicPr>
        <xdr:cNvPr id="4" name="Picture 3">
          <a:extLst>
            <a:ext uri="{FF2B5EF4-FFF2-40B4-BE49-F238E27FC236}">
              <a16:creationId xmlns:a16="http://schemas.microsoft.com/office/drawing/2014/main" id="{6010DD78-7076-62A3-0592-50714792075C}"/>
            </a:ext>
          </a:extLst>
        </xdr:cNvPr>
        <xdr:cNvPicPr>
          <a:picLocks noChangeAspect="1"/>
        </xdr:cNvPicPr>
      </xdr:nvPicPr>
      <xdr:blipFill>
        <a:blip xmlns:r="http://schemas.openxmlformats.org/officeDocument/2006/relationships" r:embed="rId1"/>
        <a:stretch>
          <a:fillRect/>
        </a:stretch>
      </xdr:blipFill>
      <xdr:spPr>
        <a:xfrm>
          <a:off x="54429" y="8878662"/>
          <a:ext cx="3051520" cy="2666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486834</xdr:colOff>
      <xdr:row>16</xdr:row>
      <xdr:rowOff>68338</xdr:rowOff>
    </xdr:from>
    <xdr:to>
      <xdr:col>4</xdr:col>
      <xdr:colOff>330125</xdr:colOff>
      <xdr:row>21</xdr:row>
      <xdr:rowOff>106740</xdr:rowOff>
    </xdr:to>
    <xdr:pic>
      <xdr:nvPicPr>
        <xdr:cNvPr id="3" name="Picture 2">
          <a:hlinkClick xmlns:r="http://schemas.openxmlformats.org/officeDocument/2006/relationships" r:id="rId1"/>
          <a:extLst>
            <a:ext uri="{FF2B5EF4-FFF2-40B4-BE49-F238E27FC236}">
              <a16:creationId xmlns:a16="http://schemas.microsoft.com/office/drawing/2014/main" id="{85FF7369-72E9-A13A-6B6B-23D9FE214C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7751" y="6719964"/>
          <a:ext cx="1040795" cy="937985"/>
        </a:xfrm>
        <a:prstGeom prst="rect">
          <a:avLst/>
        </a:prstGeom>
      </xdr:spPr>
    </xdr:pic>
    <xdr:clientData/>
  </xdr:twoCellAnchor>
  <xdr:twoCellAnchor editAs="oneCell">
    <xdr:from>
      <xdr:col>5</xdr:col>
      <xdr:colOff>182185</xdr:colOff>
      <xdr:row>16</xdr:row>
      <xdr:rowOff>24193</xdr:rowOff>
    </xdr:from>
    <xdr:to>
      <xdr:col>7</xdr:col>
      <xdr:colOff>40669</xdr:colOff>
      <xdr:row>21</xdr:row>
      <xdr:rowOff>171450</xdr:rowOff>
    </xdr:to>
    <xdr:pic>
      <xdr:nvPicPr>
        <xdr:cNvPr id="5" name="Picture 4">
          <a:hlinkClick xmlns:r="http://schemas.openxmlformats.org/officeDocument/2006/relationships" r:id="rId3"/>
          <a:extLst>
            <a:ext uri="{FF2B5EF4-FFF2-40B4-BE49-F238E27FC236}">
              <a16:creationId xmlns:a16="http://schemas.microsoft.com/office/drawing/2014/main" id="{B28AAECB-F5A9-C582-EAB1-B75D631A73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27602" y="6675819"/>
          <a:ext cx="1149650" cy="1046840"/>
        </a:xfrm>
        <a:prstGeom prst="rect">
          <a:avLst/>
        </a:prstGeom>
      </xdr:spPr>
    </xdr:pic>
    <xdr:clientData/>
  </xdr:twoCellAnchor>
  <xdr:twoCellAnchor editAs="oneCell">
    <xdr:from>
      <xdr:col>7</xdr:col>
      <xdr:colOff>382966</xdr:colOff>
      <xdr:row>16</xdr:row>
      <xdr:rowOff>89506</xdr:rowOff>
    </xdr:from>
    <xdr:to>
      <xdr:col>9</xdr:col>
      <xdr:colOff>123543</xdr:colOff>
      <xdr:row>21</xdr:row>
      <xdr:rowOff>143079</xdr:rowOff>
    </xdr:to>
    <xdr:pic>
      <xdr:nvPicPr>
        <xdr:cNvPr id="7" name="Picture 6">
          <a:hlinkClick xmlns:r="http://schemas.openxmlformats.org/officeDocument/2006/relationships" r:id="rId5"/>
          <a:extLst>
            <a:ext uri="{FF2B5EF4-FFF2-40B4-BE49-F238E27FC236}">
              <a16:creationId xmlns:a16="http://schemas.microsoft.com/office/drawing/2014/main" id="{E5670359-29D1-F722-87C0-B1CED90FA3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19549" y="6741132"/>
          <a:ext cx="1031744" cy="953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60960</xdr:colOff>
      <xdr:row>6</xdr:row>
      <xdr:rowOff>45720</xdr:rowOff>
    </xdr:from>
    <xdr:to>
      <xdr:col>10</xdr:col>
      <xdr:colOff>556156</xdr:colOff>
      <xdr:row>22</xdr:row>
      <xdr:rowOff>144780</xdr:rowOff>
    </xdr:to>
    <xdr:pic>
      <xdr:nvPicPr>
        <xdr:cNvPr id="3" name="Picture 2">
          <a:extLst>
            <a:ext uri="{FF2B5EF4-FFF2-40B4-BE49-F238E27FC236}">
              <a16:creationId xmlns:a16="http://schemas.microsoft.com/office/drawing/2014/main" id="{0BC3E8FF-E598-8220-D676-B3470E0DE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8560" y="777240"/>
          <a:ext cx="2933596" cy="3025140"/>
        </a:xfrm>
        <a:prstGeom prst="rect">
          <a:avLst/>
        </a:prstGeom>
      </xdr:spPr>
    </xdr:pic>
    <xdr:clientData/>
  </xdr:twoCellAnchor>
  <xdr:twoCellAnchor editAs="oneCell">
    <xdr:from>
      <xdr:col>12</xdr:col>
      <xdr:colOff>16936</xdr:colOff>
      <xdr:row>21</xdr:row>
      <xdr:rowOff>76199</xdr:rowOff>
    </xdr:from>
    <xdr:to>
      <xdr:col>12</xdr:col>
      <xdr:colOff>931336</xdr:colOff>
      <xdr:row>26</xdr:row>
      <xdr:rowOff>59266</xdr:rowOff>
    </xdr:to>
    <xdr:pic>
      <xdr:nvPicPr>
        <xdr:cNvPr id="4" name="Graphic 3" descr="Arrow Down with solid fill">
          <a:extLst>
            <a:ext uri="{FF2B5EF4-FFF2-40B4-BE49-F238E27FC236}">
              <a16:creationId xmlns:a16="http://schemas.microsoft.com/office/drawing/2014/main" id="{08611ED8-792B-64E2-B1E4-8EC80DBEC6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332136" y="3987799"/>
          <a:ext cx="914400" cy="914400"/>
        </a:xfrm>
        <a:prstGeom prst="rect">
          <a:avLst/>
        </a:prstGeom>
      </xdr:spPr>
    </xdr:pic>
    <xdr:clientData/>
  </xdr:twoCellAnchor>
  <xdr:twoCellAnchor editAs="oneCell">
    <xdr:from>
      <xdr:col>26</xdr:col>
      <xdr:colOff>491067</xdr:colOff>
      <xdr:row>8</xdr:row>
      <xdr:rowOff>59267</xdr:rowOff>
    </xdr:from>
    <xdr:to>
      <xdr:col>35</xdr:col>
      <xdr:colOff>47701</xdr:colOff>
      <xdr:row>37</xdr:row>
      <xdr:rowOff>310491</xdr:rowOff>
    </xdr:to>
    <xdr:pic>
      <xdr:nvPicPr>
        <xdr:cNvPr id="2" name="Picture 1">
          <a:extLst>
            <a:ext uri="{FF2B5EF4-FFF2-40B4-BE49-F238E27FC236}">
              <a16:creationId xmlns:a16="http://schemas.microsoft.com/office/drawing/2014/main" id="{B144C75C-BF25-4E95-999A-C6DA0DE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670867" y="1549400"/>
          <a:ext cx="5043034" cy="652819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harvestright.com/faq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facebook.com/groups/freezedriedbusinessresources" TargetMode="External"/><Relationship Id="rId2" Type="http://schemas.openxmlformats.org/officeDocument/2006/relationships/hyperlink" Target="https://www.facebook.com/groups/freezedriedfoodiesresources" TargetMode="External"/><Relationship Id="rId1" Type="http://schemas.openxmlformats.org/officeDocument/2006/relationships/hyperlink" Target="https://www.facebook.com/freezedriedfoodies" TargetMode="External"/><Relationship Id="rId5" Type="http://schemas.openxmlformats.org/officeDocument/2006/relationships/drawing" Target="../drawings/drawing5.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freezedriedfoodies.com/" TargetMode="External"/><Relationship Id="rId2" Type="http://schemas.openxmlformats.org/officeDocument/2006/relationships/hyperlink" Target="https://www.freezedryhype.com/" TargetMode="External"/><Relationship Id="rId1" Type="http://schemas.openxmlformats.org/officeDocument/2006/relationships/hyperlink" Target="https://youtu.be/Ic2NCQK9o90" TargetMode="External"/><Relationship Id="rId5" Type="http://schemas.openxmlformats.org/officeDocument/2006/relationships/drawing" Target="../drawings/drawing6.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AAE79-1C99-4BF5-92DB-FA99A736A3F3}">
  <sheetPr>
    <tabColor theme="1" tint="4.9989318521683403E-2"/>
  </sheetPr>
  <dimension ref="A1:I40"/>
  <sheetViews>
    <sheetView workbookViewId="0">
      <selection activeCell="M19" sqref="M19"/>
    </sheetView>
  </sheetViews>
  <sheetFormatPr defaultRowHeight="14.25" x14ac:dyDescent="0.45"/>
  <sheetData>
    <row r="1" spans="1:9" x14ac:dyDescent="0.45">
      <c r="A1" s="366" t="s">
        <v>276</v>
      </c>
      <c r="B1" s="366"/>
      <c r="C1" s="366"/>
      <c r="D1" s="366"/>
      <c r="E1" s="366"/>
      <c r="F1" s="366"/>
      <c r="G1" s="366"/>
      <c r="H1" s="366"/>
      <c r="I1" s="366"/>
    </row>
    <row r="2" spans="1:9" x14ac:dyDescent="0.45">
      <c r="A2" s="366"/>
      <c r="B2" s="366"/>
      <c r="C2" s="366"/>
      <c r="D2" s="366"/>
      <c r="E2" s="366"/>
      <c r="F2" s="366"/>
      <c r="G2" s="366"/>
      <c r="H2" s="366"/>
      <c r="I2" s="366"/>
    </row>
    <row r="3" spans="1:9" x14ac:dyDescent="0.45">
      <c r="A3" s="366"/>
      <c r="B3" s="366"/>
      <c r="C3" s="366"/>
      <c r="D3" s="366"/>
      <c r="E3" s="366"/>
      <c r="F3" s="366"/>
      <c r="G3" s="366"/>
      <c r="H3" s="366"/>
      <c r="I3" s="366"/>
    </row>
    <row r="4" spans="1:9" x14ac:dyDescent="0.45">
      <c r="A4" s="366"/>
      <c r="B4" s="366"/>
      <c r="C4" s="366"/>
      <c r="D4" s="366"/>
      <c r="E4" s="366"/>
      <c r="F4" s="366"/>
      <c r="G4" s="366"/>
      <c r="H4" s="366"/>
      <c r="I4" s="366"/>
    </row>
    <row r="5" spans="1:9" ht="6.4" customHeight="1" x14ac:dyDescent="0.45"/>
    <row r="6" spans="1:9" ht="19.5" customHeight="1" x14ac:dyDescent="0.45">
      <c r="A6" s="367" t="s">
        <v>472</v>
      </c>
      <c r="B6" s="367"/>
      <c r="C6" s="367"/>
      <c r="D6" s="367"/>
      <c r="E6" s="367"/>
      <c r="F6" s="367"/>
      <c r="G6" s="367"/>
      <c r="H6" s="367"/>
      <c r="I6" s="367"/>
    </row>
    <row r="8" spans="1:9" ht="15.75" x14ac:dyDescent="0.5">
      <c r="B8" s="365" t="s">
        <v>473</v>
      </c>
      <c r="C8" s="2"/>
      <c r="D8" s="2"/>
      <c r="E8" s="2"/>
      <c r="F8" s="2"/>
      <c r="G8" s="2"/>
      <c r="H8" s="2"/>
    </row>
    <row r="9" spans="1:9" x14ac:dyDescent="0.45">
      <c r="B9" s="368" t="s">
        <v>474</v>
      </c>
      <c r="C9" s="368"/>
      <c r="D9" s="368"/>
      <c r="E9" s="368"/>
      <c r="F9" s="368"/>
      <c r="G9" s="368"/>
      <c r="H9" s="368"/>
    </row>
    <row r="10" spans="1:9" x14ac:dyDescent="0.45">
      <c r="B10" s="368"/>
      <c r="C10" s="368"/>
      <c r="D10" s="368"/>
      <c r="E10" s="368"/>
      <c r="F10" s="368"/>
      <c r="G10" s="368"/>
      <c r="H10" s="368"/>
    </row>
    <row r="11" spans="1:9" x14ac:dyDescent="0.45">
      <c r="B11" s="368"/>
      <c r="C11" s="368"/>
      <c r="D11" s="368"/>
      <c r="E11" s="368"/>
      <c r="F11" s="368"/>
      <c r="G11" s="368"/>
      <c r="H11" s="368"/>
    </row>
    <row r="12" spans="1:9" x14ac:dyDescent="0.45">
      <c r="B12" s="368"/>
      <c r="C12" s="368"/>
      <c r="D12" s="368"/>
      <c r="E12" s="368"/>
      <c r="F12" s="368"/>
      <c r="G12" s="368"/>
      <c r="H12" s="368"/>
    </row>
    <row r="30" spans="2:2" ht="15.75" x14ac:dyDescent="0.5">
      <c r="B30" s="365" t="s">
        <v>475</v>
      </c>
    </row>
    <row r="32" spans="2:2" x14ac:dyDescent="0.45">
      <c r="B32" t="s">
        <v>481</v>
      </c>
    </row>
    <row r="33" spans="2:2" x14ac:dyDescent="0.45">
      <c r="B33" t="s">
        <v>476</v>
      </c>
    </row>
    <row r="34" spans="2:2" x14ac:dyDescent="0.45">
      <c r="B34" t="s">
        <v>477</v>
      </c>
    </row>
    <row r="35" spans="2:2" x14ac:dyDescent="0.45">
      <c r="B35" t="s">
        <v>478</v>
      </c>
    </row>
    <row r="36" spans="2:2" x14ac:dyDescent="0.45">
      <c r="B36" t="s">
        <v>479</v>
      </c>
    </row>
    <row r="37" spans="2:2" x14ac:dyDescent="0.45">
      <c r="B37" t="s">
        <v>480</v>
      </c>
    </row>
    <row r="39" spans="2:2" x14ac:dyDescent="0.45">
      <c r="B39" t="s">
        <v>482</v>
      </c>
    </row>
    <row r="40" spans="2:2" x14ac:dyDescent="0.45">
      <c r="B40" t="s">
        <v>483</v>
      </c>
    </row>
  </sheetData>
  <sheetProtection sheet="1" objects="1" scenarios="1"/>
  <mergeCells count="3">
    <mergeCell ref="A1:I4"/>
    <mergeCell ref="A6:I6"/>
    <mergeCell ref="B9:H12"/>
  </mergeCells>
  <pageMargins left="0.7" right="0.7" top="0.75" bottom="0.75" header="0.3" footer="0.3"/>
  <pageSetup orientation="portrait" horizontalDpi="0" verticalDpi="0" r:id="rId1"/>
  <headerFooter>
    <oddFooter>&amp;C&amp;K00-024FreezeDriedFoodies.com | Tools &amp; Resources for Freeze-Dry Businesses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A6EE2-BBD2-4385-A2F4-43CA78F627ED}">
  <sheetPr>
    <tabColor rgb="FFF1F8F7"/>
    <pageSetUpPr fitToPage="1"/>
  </sheetPr>
  <dimension ref="A1:J41"/>
  <sheetViews>
    <sheetView zoomScale="80" zoomScaleNormal="80" workbookViewId="0">
      <selection activeCell="E23" sqref="E23"/>
    </sheetView>
  </sheetViews>
  <sheetFormatPr defaultRowHeight="13.5" x14ac:dyDescent="0.35"/>
  <cols>
    <col min="1" max="1" width="11.6640625" style="191" bestFit="1" customWidth="1"/>
    <col min="2" max="2" width="33.46484375" style="69" customWidth="1"/>
    <col min="3" max="3" width="20.796875" style="69" customWidth="1"/>
    <col min="4" max="7" width="13.796875" style="69" customWidth="1"/>
    <col min="8" max="9" width="12.796875" style="191" customWidth="1"/>
    <col min="10" max="10" width="32.33203125" style="69" customWidth="1"/>
    <col min="11" max="16384" width="9.06640625" style="69"/>
  </cols>
  <sheetData>
    <row r="1" spans="1:10" ht="24.75" customHeight="1" x14ac:dyDescent="0.6">
      <c r="A1" s="401" t="s">
        <v>340</v>
      </c>
      <c r="B1" s="401"/>
      <c r="C1" s="401"/>
      <c r="D1" s="401"/>
      <c r="E1" s="401"/>
      <c r="F1" s="401"/>
      <c r="G1" s="401"/>
      <c r="H1" s="401"/>
      <c r="I1" s="401"/>
      <c r="J1" s="401"/>
    </row>
    <row r="2" spans="1:10" s="161" customFormat="1" ht="21" customHeight="1" x14ac:dyDescent="0.45">
      <c r="A2" s="192" t="s">
        <v>84</v>
      </c>
      <c r="B2" s="192" t="s">
        <v>2</v>
      </c>
      <c r="C2" s="192" t="s">
        <v>24</v>
      </c>
      <c r="D2" s="192" t="s">
        <v>80</v>
      </c>
      <c r="E2" s="192" t="s">
        <v>6</v>
      </c>
      <c r="F2" s="192" t="s">
        <v>82</v>
      </c>
      <c r="G2" s="192" t="s">
        <v>17</v>
      </c>
      <c r="H2" s="192" t="s">
        <v>81</v>
      </c>
      <c r="I2" s="192" t="s">
        <v>83</v>
      </c>
      <c r="J2" s="193" t="s">
        <v>86</v>
      </c>
    </row>
    <row r="3" spans="1:10" ht="18" customHeight="1" x14ac:dyDescent="0.4">
      <c r="A3" s="200">
        <v>46371</v>
      </c>
      <c r="B3" s="201" t="s">
        <v>85</v>
      </c>
      <c r="C3" s="201" t="s">
        <v>4</v>
      </c>
      <c r="D3" s="202">
        <v>54.78</v>
      </c>
      <c r="E3" s="202">
        <f>D3*0.07125</f>
        <v>3.9030749999999999</v>
      </c>
      <c r="F3" s="202">
        <v>0</v>
      </c>
      <c r="G3" s="203">
        <f>IF(COUNT(D3:F3)=0,"",SUM(D3:F3))</f>
        <v>58.683075000000002</v>
      </c>
      <c r="H3" s="204">
        <v>240</v>
      </c>
      <c r="I3" s="205">
        <f>IF(OR(G3="",H3="",H3=0),"",G3/H3)</f>
        <v>0.24451281250000001</v>
      </c>
      <c r="J3" s="201" t="s">
        <v>87</v>
      </c>
    </row>
    <row r="4" spans="1:10" ht="18" customHeight="1" x14ac:dyDescent="0.4">
      <c r="A4" s="194"/>
      <c r="B4" s="195"/>
      <c r="C4" s="195"/>
      <c r="D4" s="196"/>
      <c r="E4" s="196"/>
      <c r="F4" s="196"/>
      <c r="G4" s="197" t="str">
        <f t="shared" ref="G4:G27" si="0">IF(COUNT(D4:F4)=0,"",SUM(D4:F4))</f>
        <v/>
      </c>
      <c r="H4" s="198"/>
      <c r="I4" s="199" t="str">
        <f t="shared" ref="I4:I27" si="1">IF(OR(G4="",H4="",H4=0),"",G4/H4)</f>
        <v/>
      </c>
      <c r="J4" s="195"/>
    </row>
    <row r="5" spans="1:10" ht="18" customHeight="1" x14ac:dyDescent="0.4">
      <c r="A5" s="194"/>
      <c r="B5" s="195"/>
      <c r="C5" s="195"/>
      <c r="D5" s="196"/>
      <c r="E5" s="196"/>
      <c r="F5" s="196"/>
      <c r="G5" s="197" t="str">
        <f t="shared" si="0"/>
        <v/>
      </c>
      <c r="H5" s="198"/>
      <c r="I5" s="199" t="str">
        <f t="shared" si="1"/>
        <v/>
      </c>
      <c r="J5" s="195"/>
    </row>
    <row r="6" spans="1:10" ht="18" customHeight="1" x14ac:dyDescent="0.4">
      <c r="A6" s="194"/>
      <c r="B6" s="195"/>
      <c r="C6" s="195"/>
      <c r="D6" s="196"/>
      <c r="E6" s="196"/>
      <c r="F6" s="196"/>
      <c r="G6" s="197" t="str">
        <f t="shared" si="0"/>
        <v/>
      </c>
      <c r="H6" s="198"/>
      <c r="I6" s="199" t="str">
        <f t="shared" si="1"/>
        <v/>
      </c>
      <c r="J6" s="195"/>
    </row>
    <row r="7" spans="1:10" ht="18" customHeight="1" x14ac:dyDescent="0.4">
      <c r="A7" s="194"/>
      <c r="B7" s="195"/>
      <c r="C7" s="195"/>
      <c r="D7" s="196"/>
      <c r="E7" s="196"/>
      <c r="F7" s="196"/>
      <c r="G7" s="197" t="str">
        <f t="shared" si="0"/>
        <v/>
      </c>
      <c r="H7" s="198"/>
      <c r="I7" s="199" t="str">
        <f t="shared" si="1"/>
        <v/>
      </c>
      <c r="J7" s="195"/>
    </row>
    <row r="8" spans="1:10" ht="18" customHeight="1" x14ac:dyDescent="0.4">
      <c r="A8" s="194"/>
      <c r="B8" s="195"/>
      <c r="C8" s="195"/>
      <c r="D8" s="196"/>
      <c r="E8" s="196"/>
      <c r="F8" s="196"/>
      <c r="G8" s="197" t="str">
        <f t="shared" si="0"/>
        <v/>
      </c>
      <c r="H8" s="198"/>
      <c r="I8" s="199" t="str">
        <f t="shared" si="1"/>
        <v/>
      </c>
      <c r="J8" s="195"/>
    </row>
    <row r="9" spans="1:10" ht="18" customHeight="1" x14ac:dyDescent="0.4">
      <c r="A9" s="194"/>
      <c r="B9" s="195"/>
      <c r="C9" s="195"/>
      <c r="D9" s="196"/>
      <c r="E9" s="196"/>
      <c r="F9" s="196"/>
      <c r="G9" s="197" t="str">
        <f t="shared" si="0"/>
        <v/>
      </c>
      <c r="H9" s="198"/>
      <c r="I9" s="199" t="str">
        <f t="shared" si="1"/>
        <v/>
      </c>
      <c r="J9" s="195"/>
    </row>
    <row r="10" spans="1:10" ht="18" customHeight="1" x14ac:dyDescent="0.4">
      <c r="A10" s="194"/>
      <c r="B10" s="195"/>
      <c r="C10" s="195"/>
      <c r="D10" s="196"/>
      <c r="E10" s="196"/>
      <c r="F10" s="196"/>
      <c r="G10" s="197" t="str">
        <f t="shared" si="0"/>
        <v/>
      </c>
      <c r="H10" s="198"/>
      <c r="I10" s="199" t="str">
        <f t="shared" si="1"/>
        <v/>
      </c>
      <c r="J10" s="195"/>
    </row>
    <row r="11" spans="1:10" ht="18" customHeight="1" x14ac:dyDescent="0.4">
      <c r="A11" s="194"/>
      <c r="B11" s="195"/>
      <c r="C11" s="195"/>
      <c r="D11" s="196"/>
      <c r="E11" s="196"/>
      <c r="F11" s="196"/>
      <c r="G11" s="197" t="str">
        <f t="shared" si="0"/>
        <v/>
      </c>
      <c r="H11" s="198"/>
      <c r="I11" s="199" t="str">
        <f t="shared" si="1"/>
        <v/>
      </c>
      <c r="J11" s="195"/>
    </row>
    <row r="12" spans="1:10" ht="18" customHeight="1" x14ac:dyDescent="0.4">
      <c r="A12" s="194"/>
      <c r="B12" s="195"/>
      <c r="C12" s="195"/>
      <c r="D12" s="196"/>
      <c r="E12" s="196"/>
      <c r="F12" s="196"/>
      <c r="G12" s="197" t="str">
        <f t="shared" si="0"/>
        <v/>
      </c>
      <c r="H12" s="198"/>
      <c r="I12" s="199" t="str">
        <f t="shared" si="1"/>
        <v/>
      </c>
      <c r="J12" s="195"/>
    </row>
    <row r="13" spans="1:10" ht="18" customHeight="1" x14ac:dyDescent="0.4">
      <c r="A13" s="194"/>
      <c r="B13" s="195"/>
      <c r="C13" s="195"/>
      <c r="D13" s="196"/>
      <c r="E13" s="196"/>
      <c r="F13" s="196"/>
      <c r="G13" s="197" t="str">
        <f t="shared" si="0"/>
        <v/>
      </c>
      <c r="H13" s="198"/>
      <c r="I13" s="199" t="str">
        <f t="shared" si="1"/>
        <v/>
      </c>
      <c r="J13" s="195"/>
    </row>
    <row r="14" spans="1:10" ht="18" customHeight="1" x14ac:dyDescent="0.4">
      <c r="A14" s="194"/>
      <c r="B14" s="195"/>
      <c r="C14" s="195"/>
      <c r="D14" s="196"/>
      <c r="E14" s="196"/>
      <c r="F14" s="196"/>
      <c r="G14" s="197" t="str">
        <f t="shared" si="0"/>
        <v/>
      </c>
      <c r="H14" s="198"/>
      <c r="I14" s="199" t="str">
        <f t="shared" si="1"/>
        <v/>
      </c>
      <c r="J14" s="195"/>
    </row>
    <row r="15" spans="1:10" ht="18" customHeight="1" x14ac:dyDescent="0.4">
      <c r="A15" s="194"/>
      <c r="B15" s="195"/>
      <c r="C15" s="195"/>
      <c r="D15" s="196"/>
      <c r="E15" s="196"/>
      <c r="F15" s="196"/>
      <c r="G15" s="197" t="str">
        <f t="shared" si="0"/>
        <v/>
      </c>
      <c r="H15" s="198"/>
      <c r="I15" s="199" t="str">
        <f t="shared" si="1"/>
        <v/>
      </c>
      <c r="J15" s="195"/>
    </row>
    <row r="16" spans="1:10" ht="18" customHeight="1" x14ac:dyDescent="0.4">
      <c r="A16" s="194"/>
      <c r="B16" s="195"/>
      <c r="C16" s="195"/>
      <c r="D16" s="196"/>
      <c r="E16" s="196"/>
      <c r="F16" s="196"/>
      <c r="G16" s="197" t="str">
        <f t="shared" si="0"/>
        <v/>
      </c>
      <c r="H16" s="198"/>
      <c r="I16" s="199" t="str">
        <f t="shared" si="1"/>
        <v/>
      </c>
      <c r="J16" s="195"/>
    </row>
    <row r="17" spans="1:10" ht="18" customHeight="1" x14ac:dyDescent="0.4">
      <c r="A17" s="194"/>
      <c r="B17" s="195"/>
      <c r="C17" s="195"/>
      <c r="D17" s="196"/>
      <c r="E17" s="196"/>
      <c r="F17" s="196"/>
      <c r="G17" s="197" t="str">
        <f t="shared" si="0"/>
        <v/>
      </c>
      <c r="H17" s="198"/>
      <c r="I17" s="199" t="str">
        <f t="shared" si="1"/>
        <v/>
      </c>
      <c r="J17" s="195"/>
    </row>
    <row r="18" spans="1:10" ht="18" customHeight="1" x14ac:dyDescent="0.4">
      <c r="A18" s="194"/>
      <c r="B18" s="195"/>
      <c r="C18" s="195"/>
      <c r="D18" s="196"/>
      <c r="E18" s="196"/>
      <c r="F18" s="196"/>
      <c r="G18" s="197" t="str">
        <f t="shared" si="0"/>
        <v/>
      </c>
      <c r="H18" s="198"/>
      <c r="I18" s="199" t="str">
        <f t="shared" si="1"/>
        <v/>
      </c>
      <c r="J18" s="195"/>
    </row>
    <row r="19" spans="1:10" ht="18" customHeight="1" x14ac:dyDescent="0.4">
      <c r="A19" s="194"/>
      <c r="B19" s="195"/>
      <c r="C19" s="195"/>
      <c r="D19" s="196"/>
      <c r="E19" s="196"/>
      <c r="F19" s="196"/>
      <c r="G19" s="197" t="str">
        <f t="shared" si="0"/>
        <v/>
      </c>
      <c r="H19" s="198"/>
      <c r="I19" s="199" t="str">
        <f t="shared" si="1"/>
        <v/>
      </c>
      <c r="J19" s="195"/>
    </row>
    <row r="20" spans="1:10" ht="18" customHeight="1" x14ac:dyDescent="0.4">
      <c r="A20" s="194"/>
      <c r="B20" s="195"/>
      <c r="C20" s="195"/>
      <c r="D20" s="196"/>
      <c r="E20" s="196"/>
      <c r="F20" s="196"/>
      <c r="G20" s="197" t="str">
        <f t="shared" si="0"/>
        <v/>
      </c>
      <c r="H20" s="198"/>
      <c r="I20" s="199" t="str">
        <f t="shared" si="1"/>
        <v/>
      </c>
      <c r="J20" s="195"/>
    </row>
    <row r="21" spans="1:10" ht="18" customHeight="1" x14ac:dyDescent="0.4">
      <c r="A21" s="194"/>
      <c r="B21" s="195"/>
      <c r="C21" s="195"/>
      <c r="D21" s="196"/>
      <c r="E21" s="196"/>
      <c r="F21" s="196"/>
      <c r="G21" s="197" t="str">
        <f t="shared" si="0"/>
        <v/>
      </c>
      <c r="H21" s="198"/>
      <c r="I21" s="199" t="str">
        <f t="shared" si="1"/>
        <v/>
      </c>
      <c r="J21" s="195"/>
    </row>
    <row r="22" spans="1:10" ht="18" customHeight="1" x14ac:dyDescent="0.4">
      <c r="A22" s="194"/>
      <c r="B22" s="195"/>
      <c r="C22" s="195"/>
      <c r="D22" s="196"/>
      <c r="E22" s="196"/>
      <c r="F22" s="196"/>
      <c r="G22" s="197" t="str">
        <f t="shared" si="0"/>
        <v/>
      </c>
      <c r="H22" s="198"/>
      <c r="I22" s="199" t="str">
        <f t="shared" si="1"/>
        <v/>
      </c>
      <c r="J22" s="195"/>
    </row>
    <row r="23" spans="1:10" ht="18" customHeight="1" x14ac:dyDescent="0.4">
      <c r="A23" s="194"/>
      <c r="B23" s="195"/>
      <c r="C23" s="195"/>
      <c r="D23" s="196"/>
      <c r="E23" s="196"/>
      <c r="F23" s="196"/>
      <c r="G23" s="197" t="str">
        <f t="shared" si="0"/>
        <v/>
      </c>
      <c r="H23" s="198"/>
      <c r="I23" s="199" t="str">
        <f t="shared" si="1"/>
        <v/>
      </c>
      <c r="J23" s="195"/>
    </row>
    <row r="24" spans="1:10" ht="18" customHeight="1" x14ac:dyDescent="0.4">
      <c r="A24" s="194"/>
      <c r="B24" s="195"/>
      <c r="C24" s="195"/>
      <c r="D24" s="196"/>
      <c r="E24" s="196"/>
      <c r="F24" s="196"/>
      <c r="G24" s="197" t="str">
        <f t="shared" si="0"/>
        <v/>
      </c>
      <c r="H24" s="198"/>
      <c r="I24" s="199" t="str">
        <f t="shared" si="1"/>
        <v/>
      </c>
      <c r="J24" s="195"/>
    </row>
    <row r="25" spans="1:10" ht="18" customHeight="1" x14ac:dyDescent="0.4">
      <c r="A25" s="194"/>
      <c r="B25" s="195"/>
      <c r="C25" s="195"/>
      <c r="D25" s="196"/>
      <c r="E25" s="196"/>
      <c r="F25" s="196"/>
      <c r="G25" s="197" t="str">
        <f t="shared" si="0"/>
        <v/>
      </c>
      <c r="H25" s="198"/>
      <c r="I25" s="199" t="str">
        <f t="shared" si="1"/>
        <v/>
      </c>
      <c r="J25" s="195"/>
    </row>
    <row r="26" spans="1:10" ht="18" customHeight="1" x14ac:dyDescent="0.4">
      <c r="A26" s="194"/>
      <c r="B26" s="195"/>
      <c r="C26" s="195"/>
      <c r="D26" s="196"/>
      <c r="E26" s="196"/>
      <c r="F26" s="196"/>
      <c r="G26" s="197" t="str">
        <f t="shared" si="0"/>
        <v/>
      </c>
      <c r="H26" s="198"/>
      <c r="I26" s="199" t="str">
        <f t="shared" si="1"/>
        <v/>
      </c>
      <c r="J26" s="195"/>
    </row>
    <row r="27" spans="1:10" ht="18" customHeight="1" x14ac:dyDescent="0.4">
      <c r="A27" s="194"/>
      <c r="B27" s="195"/>
      <c r="C27" s="195"/>
      <c r="D27" s="196"/>
      <c r="E27" s="196"/>
      <c r="F27" s="196"/>
      <c r="G27" s="197" t="str">
        <f t="shared" si="0"/>
        <v/>
      </c>
      <c r="H27" s="198"/>
      <c r="I27" s="199" t="str">
        <f t="shared" si="1"/>
        <v/>
      </c>
      <c r="J27" s="195"/>
    </row>
    <row r="28" spans="1:10" ht="18" customHeight="1" x14ac:dyDescent="0.4">
      <c r="A28" s="194"/>
      <c r="B28" s="195"/>
      <c r="C28" s="195"/>
      <c r="D28" s="196"/>
      <c r="E28" s="196"/>
      <c r="F28" s="196"/>
      <c r="G28" s="197" t="str">
        <f>IF(COUNT(D28:F28)=0,"",SUM(D28:F28))</f>
        <v/>
      </c>
      <c r="H28" s="198"/>
      <c r="I28" s="199" t="str">
        <f>IF(OR(G28="",H28="",H28=0),"",G28/H28)</f>
        <v/>
      </c>
      <c r="J28" s="195"/>
    </row>
    <row r="29" spans="1:10" ht="18" customHeight="1" x14ac:dyDescent="0.4">
      <c r="A29" s="194"/>
      <c r="B29" s="195"/>
      <c r="C29" s="195"/>
      <c r="D29" s="196"/>
      <c r="E29" s="196"/>
      <c r="F29" s="196"/>
      <c r="G29" s="197" t="str">
        <f t="shared" ref="G29:G41" si="2">IF(COUNT(D29:F29)=0,"",SUM(D29:F29))</f>
        <v/>
      </c>
      <c r="H29" s="198"/>
      <c r="I29" s="199" t="str">
        <f t="shared" ref="I29:I41" si="3">IF(OR(G29="",H29="",H29=0),"",G29/H29)</f>
        <v/>
      </c>
      <c r="J29" s="195"/>
    </row>
    <row r="30" spans="1:10" ht="18" customHeight="1" x14ac:dyDescent="0.4">
      <c r="A30" s="194"/>
      <c r="B30" s="195"/>
      <c r="C30" s="195"/>
      <c r="D30" s="196"/>
      <c r="E30" s="196"/>
      <c r="F30" s="196"/>
      <c r="G30" s="197" t="str">
        <f t="shared" si="2"/>
        <v/>
      </c>
      <c r="H30" s="198"/>
      <c r="I30" s="199" t="str">
        <f t="shared" si="3"/>
        <v/>
      </c>
      <c r="J30" s="195"/>
    </row>
    <row r="31" spans="1:10" ht="18" customHeight="1" x14ac:dyDescent="0.4">
      <c r="A31" s="194"/>
      <c r="B31" s="195"/>
      <c r="C31" s="195"/>
      <c r="D31" s="196"/>
      <c r="E31" s="196"/>
      <c r="F31" s="196"/>
      <c r="G31" s="197" t="str">
        <f t="shared" si="2"/>
        <v/>
      </c>
      <c r="H31" s="198"/>
      <c r="I31" s="199" t="str">
        <f t="shared" si="3"/>
        <v/>
      </c>
      <c r="J31" s="195"/>
    </row>
    <row r="32" spans="1:10" ht="18" customHeight="1" x14ac:dyDescent="0.4">
      <c r="A32" s="194"/>
      <c r="B32" s="195"/>
      <c r="C32" s="195"/>
      <c r="D32" s="196"/>
      <c r="E32" s="196"/>
      <c r="F32" s="196"/>
      <c r="G32" s="197" t="str">
        <f t="shared" si="2"/>
        <v/>
      </c>
      <c r="H32" s="198"/>
      <c r="I32" s="199" t="str">
        <f t="shared" si="3"/>
        <v/>
      </c>
      <c r="J32" s="195"/>
    </row>
    <row r="33" spans="1:10" ht="18" customHeight="1" x14ac:dyDescent="0.4">
      <c r="A33" s="194"/>
      <c r="B33" s="195"/>
      <c r="C33" s="195"/>
      <c r="D33" s="196"/>
      <c r="E33" s="196"/>
      <c r="F33" s="196"/>
      <c r="G33" s="197" t="str">
        <f t="shared" si="2"/>
        <v/>
      </c>
      <c r="H33" s="198"/>
      <c r="I33" s="199" t="str">
        <f t="shared" si="3"/>
        <v/>
      </c>
      <c r="J33" s="195"/>
    </row>
    <row r="34" spans="1:10" ht="18" customHeight="1" x14ac:dyDescent="0.4">
      <c r="A34" s="194"/>
      <c r="B34" s="195"/>
      <c r="C34" s="195"/>
      <c r="D34" s="196"/>
      <c r="E34" s="196"/>
      <c r="F34" s="196"/>
      <c r="G34" s="197" t="str">
        <f t="shared" si="2"/>
        <v/>
      </c>
      <c r="H34" s="198"/>
      <c r="I34" s="199" t="str">
        <f t="shared" si="3"/>
        <v/>
      </c>
      <c r="J34" s="195"/>
    </row>
    <row r="35" spans="1:10" ht="18" customHeight="1" x14ac:dyDescent="0.4">
      <c r="A35" s="194"/>
      <c r="B35" s="195"/>
      <c r="C35" s="195"/>
      <c r="D35" s="196"/>
      <c r="E35" s="196"/>
      <c r="F35" s="196"/>
      <c r="G35" s="197" t="str">
        <f t="shared" si="2"/>
        <v/>
      </c>
      <c r="H35" s="198"/>
      <c r="I35" s="199" t="str">
        <f t="shared" si="3"/>
        <v/>
      </c>
      <c r="J35" s="195"/>
    </row>
    <row r="36" spans="1:10" ht="18" customHeight="1" x14ac:dyDescent="0.4">
      <c r="A36" s="194"/>
      <c r="B36" s="195"/>
      <c r="C36" s="195"/>
      <c r="D36" s="196"/>
      <c r="E36" s="196"/>
      <c r="F36" s="196"/>
      <c r="G36" s="197" t="str">
        <f t="shared" si="2"/>
        <v/>
      </c>
      <c r="H36" s="198"/>
      <c r="I36" s="199" t="str">
        <f t="shared" si="3"/>
        <v/>
      </c>
      <c r="J36" s="195"/>
    </row>
    <row r="37" spans="1:10" ht="18" customHeight="1" x14ac:dyDescent="0.4">
      <c r="A37" s="194"/>
      <c r="B37" s="195"/>
      <c r="C37" s="195"/>
      <c r="D37" s="196"/>
      <c r="E37" s="196"/>
      <c r="F37" s="196"/>
      <c r="G37" s="197" t="str">
        <f t="shared" si="2"/>
        <v/>
      </c>
      <c r="H37" s="198"/>
      <c r="I37" s="199" t="str">
        <f t="shared" si="3"/>
        <v/>
      </c>
      <c r="J37" s="195"/>
    </row>
    <row r="38" spans="1:10" ht="18" customHeight="1" x14ac:dyDescent="0.4">
      <c r="A38" s="194"/>
      <c r="B38" s="195"/>
      <c r="C38" s="195"/>
      <c r="D38" s="196"/>
      <c r="E38" s="196"/>
      <c r="F38" s="196"/>
      <c r="G38" s="197" t="str">
        <f t="shared" si="2"/>
        <v/>
      </c>
      <c r="H38" s="198"/>
      <c r="I38" s="199" t="str">
        <f t="shared" si="3"/>
        <v/>
      </c>
      <c r="J38" s="195"/>
    </row>
    <row r="39" spans="1:10" ht="18" customHeight="1" x14ac:dyDescent="0.4">
      <c r="A39" s="194"/>
      <c r="B39" s="195"/>
      <c r="C39" s="195"/>
      <c r="D39" s="196"/>
      <c r="E39" s="196"/>
      <c r="F39" s="196"/>
      <c r="G39" s="197" t="str">
        <f t="shared" si="2"/>
        <v/>
      </c>
      <c r="H39" s="198"/>
      <c r="I39" s="199" t="str">
        <f t="shared" si="3"/>
        <v/>
      </c>
      <c r="J39" s="195"/>
    </row>
    <row r="40" spans="1:10" ht="18" customHeight="1" x14ac:dyDescent="0.4">
      <c r="A40" s="194"/>
      <c r="B40" s="195"/>
      <c r="C40" s="195"/>
      <c r="D40" s="196"/>
      <c r="E40" s="196"/>
      <c r="F40" s="196"/>
      <c r="G40" s="197" t="str">
        <f t="shared" si="2"/>
        <v/>
      </c>
      <c r="H40" s="198"/>
      <c r="I40" s="199" t="str">
        <f t="shared" si="3"/>
        <v/>
      </c>
      <c r="J40" s="195"/>
    </row>
    <row r="41" spans="1:10" ht="18" customHeight="1" x14ac:dyDescent="0.4">
      <c r="A41" s="194"/>
      <c r="B41" s="195"/>
      <c r="C41" s="195"/>
      <c r="D41" s="196"/>
      <c r="E41" s="196"/>
      <c r="F41" s="196"/>
      <c r="G41" s="197" t="str">
        <f t="shared" si="2"/>
        <v/>
      </c>
      <c r="H41" s="198"/>
      <c r="I41" s="199" t="str">
        <f t="shared" si="3"/>
        <v/>
      </c>
      <c r="J41" s="195"/>
    </row>
  </sheetData>
  <sheetProtection sheet="1" objects="1" scenarios="1"/>
  <mergeCells count="1">
    <mergeCell ref="A1:J1"/>
  </mergeCells>
  <conditionalFormatting sqref="A3:J41">
    <cfRule type="expression" dxfId="6" priority="1">
      <formula>MOD(ROW(),2)=0</formula>
    </cfRule>
  </conditionalFormatting>
  <printOptions horizontalCentered="1"/>
  <pageMargins left="0.45" right="0.45" top="1" bottom="0.5" header="0.3" footer="0.3"/>
  <pageSetup scale="68" orientation="landscape" horizontalDpi="300" verticalDpi="300" r:id="rId1"/>
  <headerFooter>
    <oddHeader>&amp;C&amp;"Rastanty Cortez,Regular"&amp;48Cost Per Item</oddHeader>
    <oddFooter>&amp;C&amp;"Calibri,Regular"FreezeDriedFoodies.com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7B99-323B-47F1-BDBD-8520FEE547B1}">
  <sheetPr>
    <tabColor rgb="FF92D050"/>
    <pageSetUpPr fitToPage="1"/>
  </sheetPr>
  <dimension ref="A2:F46"/>
  <sheetViews>
    <sheetView workbookViewId="0">
      <selection activeCell="E9" sqref="E9"/>
    </sheetView>
  </sheetViews>
  <sheetFormatPr defaultRowHeight="15.75" x14ac:dyDescent="0.5"/>
  <cols>
    <col min="1" max="1" width="52.86328125" style="2" customWidth="1"/>
    <col min="2" max="2" width="10.796875" style="2" customWidth="1"/>
    <col min="3" max="3" width="8.53125" bestFit="1" customWidth="1"/>
    <col min="4" max="4" width="28.1328125" style="2" bestFit="1" customWidth="1"/>
    <col min="5" max="5" width="10.796875" style="2" customWidth="1"/>
    <col min="6" max="6" width="64.86328125" style="2" bestFit="1" customWidth="1"/>
  </cols>
  <sheetData>
    <row r="2" spans="1:6" ht="15.6" customHeight="1" x14ac:dyDescent="0.45">
      <c r="A2" s="402" t="s">
        <v>79</v>
      </c>
      <c r="B2" s="403"/>
      <c r="C2" s="403"/>
      <c r="D2" s="403"/>
      <c r="E2" s="403"/>
      <c r="F2" s="404"/>
    </row>
    <row r="3" spans="1:6" ht="15.6" customHeight="1" x14ac:dyDescent="0.45">
      <c r="A3" s="405"/>
      <c r="B3" s="406"/>
      <c r="C3" s="406"/>
      <c r="D3" s="406"/>
      <c r="E3" s="406"/>
      <c r="F3" s="407"/>
    </row>
    <row r="4" spans="1:6" ht="15.6" customHeight="1" x14ac:dyDescent="0.45">
      <c r="A4" s="408"/>
      <c r="B4" s="409"/>
      <c r="C4" s="409"/>
      <c r="D4" s="409"/>
      <c r="E4" s="409"/>
      <c r="F4" s="410"/>
    </row>
    <row r="6" spans="1:6" ht="18" customHeight="1" thickBot="1" x14ac:dyDescent="0.55000000000000004">
      <c r="A6" s="19" t="s">
        <v>58</v>
      </c>
      <c r="B6" s="20" t="s">
        <v>0</v>
      </c>
    </row>
    <row r="7" spans="1:6" ht="18" customHeight="1" thickBot="1" x14ac:dyDescent="0.55000000000000004">
      <c r="A7" s="37" t="s">
        <v>97</v>
      </c>
      <c r="B7" s="29">
        <v>9.48</v>
      </c>
      <c r="D7" s="412" t="s">
        <v>36</v>
      </c>
      <c r="E7" s="413"/>
      <c r="F7" s="1" t="s">
        <v>48</v>
      </c>
    </row>
    <row r="8" spans="1:6" ht="18" customHeight="1" thickBot="1" x14ac:dyDescent="0.55000000000000004">
      <c r="A8" s="16" t="s">
        <v>22</v>
      </c>
      <c r="B8" s="29">
        <v>0.68</v>
      </c>
      <c r="D8" s="11" t="s">
        <v>37</v>
      </c>
      <c r="E8" s="29">
        <v>16</v>
      </c>
      <c r="F8" s="15" t="s">
        <v>88</v>
      </c>
    </row>
    <row r="9" spans="1:6" ht="18" customHeight="1" thickBot="1" x14ac:dyDescent="0.55000000000000004">
      <c r="A9" s="16" t="s">
        <v>28</v>
      </c>
      <c r="B9" s="29">
        <v>0</v>
      </c>
      <c r="D9" s="11" t="s">
        <v>96</v>
      </c>
      <c r="E9" s="32">
        <v>0.25</v>
      </c>
      <c r="F9" s="15" t="s">
        <v>89</v>
      </c>
    </row>
    <row r="10" spans="1:6" ht="18" customHeight="1" thickBot="1" x14ac:dyDescent="0.55000000000000004">
      <c r="A10" s="22" t="s">
        <v>26</v>
      </c>
      <c r="B10" s="23">
        <f>SUM(B7:B9)</f>
        <v>10.16</v>
      </c>
      <c r="D10" s="11" t="s">
        <v>38</v>
      </c>
      <c r="E10" s="33">
        <v>8</v>
      </c>
      <c r="F10" s="15" t="s">
        <v>49</v>
      </c>
    </row>
    <row r="11" spans="1:6" ht="18" customHeight="1" thickBot="1" x14ac:dyDescent="0.55000000000000004">
      <c r="A11" s="16" t="s">
        <v>27</v>
      </c>
      <c r="B11" s="30">
        <v>54</v>
      </c>
      <c r="D11" s="8" t="s">
        <v>39</v>
      </c>
      <c r="E11" s="9">
        <f>(E9*E8)/E10</f>
        <v>0.5</v>
      </c>
      <c r="F11" s="15" t="s">
        <v>50</v>
      </c>
    </row>
    <row r="12" spans="1:6" ht="18" customHeight="1" thickBot="1" x14ac:dyDescent="0.55000000000000004">
      <c r="A12" s="16" t="s">
        <v>29</v>
      </c>
      <c r="B12" s="24">
        <f>B10/B11</f>
        <v>0.18814814814814815</v>
      </c>
      <c r="F12" s="15"/>
    </row>
    <row r="13" spans="1:6" ht="18" customHeight="1" thickBot="1" x14ac:dyDescent="0.55000000000000004">
      <c r="A13" s="16" t="s">
        <v>30</v>
      </c>
      <c r="B13" s="30">
        <v>50</v>
      </c>
      <c r="C13" t="s">
        <v>32</v>
      </c>
      <c r="D13" s="412" t="s">
        <v>40</v>
      </c>
      <c r="E13" s="413"/>
      <c r="F13" s="15"/>
    </row>
    <row r="14" spans="1:6" ht="18" customHeight="1" thickBot="1" x14ac:dyDescent="0.55000000000000004">
      <c r="A14" s="22" t="s">
        <v>33</v>
      </c>
      <c r="B14" s="25">
        <f>B10/B13</f>
        <v>0.20319999999999999</v>
      </c>
      <c r="C14" t="s">
        <v>31</v>
      </c>
      <c r="D14" s="11" t="s">
        <v>41</v>
      </c>
      <c r="E14" s="29">
        <v>3</v>
      </c>
      <c r="F14" s="15" t="s">
        <v>51</v>
      </c>
    </row>
    <row r="15" spans="1:6" ht="18" customHeight="1" thickBot="1" x14ac:dyDescent="0.55000000000000004">
      <c r="A15" s="26" t="s">
        <v>34</v>
      </c>
      <c r="B15" s="36">
        <v>5</v>
      </c>
      <c r="D15" s="11" t="s">
        <v>42</v>
      </c>
      <c r="E15" s="12">
        <f>E14/24</f>
        <v>0.125</v>
      </c>
      <c r="F15" s="15" t="s">
        <v>52</v>
      </c>
    </row>
    <row r="16" spans="1:6" ht="18" customHeight="1" thickBot="1" x14ac:dyDescent="0.55000000000000004">
      <c r="A16" s="16" t="s">
        <v>59</v>
      </c>
      <c r="B16" s="18">
        <f>B15*B14</f>
        <v>1.016</v>
      </c>
      <c r="D16" s="11" t="s">
        <v>43</v>
      </c>
      <c r="E16" s="30">
        <v>5</v>
      </c>
      <c r="F16" s="15" t="s">
        <v>53</v>
      </c>
    </row>
    <row r="17" spans="1:6" ht="18" customHeight="1" thickBot="1" x14ac:dyDescent="0.55000000000000004">
      <c r="A17" s="16" t="s">
        <v>35</v>
      </c>
      <c r="B17" s="29">
        <v>1.33</v>
      </c>
      <c r="C17" t="s">
        <v>60</v>
      </c>
      <c r="D17" s="11" t="s">
        <v>44</v>
      </c>
      <c r="E17" s="13">
        <f>E16*E15</f>
        <v>0.625</v>
      </c>
      <c r="F17" s="15"/>
    </row>
    <row r="18" spans="1:6" ht="18" customHeight="1" x14ac:dyDescent="0.5">
      <c r="A18" s="16" t="s">
        <v>63</v>
      </c>
      <c r="B18" s="18">
        <f>E11</f>
        <v>0.5</v>
      </c>
      <c r="C18" t="s">
        <v>70</v>
      </c>
      <c r="D18" s="11" t="s">
        <v>38</v>
      </c>
      <c r="E18" s="14">
        <f>E10</f>
        <v>8</v>
      </c>
      <c r="F18" s="15" t="s">
        <v>49</v>
      </c>
    </row>
    <row r="19" spans="1:6" ht="18" customHeight="1" thickBot="1" x14ac:dyDescent="0.55000000000000004">
      <c r="A19" s="16" t="s">
        <v>64</v>
      </c>
      <c r="B19" s="18">
        <f>E19</f>
        <v>7.8125E-2</v>
      </c>
      <c r="C19" t="s">
        <v>69</v>
      </c>
      <c r="D19" s="8" t="s">
        <v>45</v>
      </c>
      <c r="E19" s="10">
        <f>E17/E18</f>
        <v>7.8125E-2</v>
      </c>
      <c r="F19" s="15" t="s">
        <v>54</v>
      </c>
    </row>
    <row r="20" spans="1:6" ht="18" customHeight="1" thickBot="1" x14ac:dyDescent="0.55000000000000004">
      <c r="A20" s="27" t="s">
        <v>46</v>
      </c>
      <c r="B20" s="28">
        <f>SUM(B16:B19)</f>
        <v>2.9241250000000001</v>
      </c>
    </row>
    <row r="21" spans="1:6" ht="18" customHeight="1" x14ac:dyDescent="0.5">
      <c r="A21" s="16" t="s">
        <v>18</v>
      </c>
      <c r="B21" s="17">
        <v>2</v>
      </c>
      <c r="E21" s="34" t="s">
        <v>56</v>
      </c>
      <c r="F21" s="35" t="s">
        <v>55</v>
      </c>
    </row>
    <row r="22" spans="1:6" ht="18" customHeight="1" thickBot="1" x14ac:dyDescent="0.55000000000000004">
      <c r="A22" s="16" t="s">
        <v>65</v>
      </c>
      <c r="B22" s="18">
        <f>B20*B21</f>
        <v>5.8482500000000002</v>
      </c>
    </row>
    <row r="23" spans="1:6" ht="18" customHeight="1" thickBot="1" x14ac:dyDescent="0.55000000000000004">
      <c r="A23" s="3" t="s">
        <v>47</v>
      </c>
      <c r="B23" s="31">
        <v>9</v>
      </c>
      <c r="D23" s="19" t="s">
        <v>74</v>
      </c>
      <c r="E23" s="19" t="s">
        <v>75</v>
      </c>
      <c r="F23" s="15" t="s">
        <v>76</v>
      </c>
    </row>
    <row r="24" spans="1:6" ht="18" customHeight="1" x14ac:dyDescent="0.5">
      <c r="A24" s="4" t="s">
        <v>66</v>
      </c>
      <c r="B24" s="5">
        <f>B23-B20</f>
        <v>6.0758749999999999</v>
      </c>
      <c r="D24" s="16" t="s">
        <v>71</v>
      </c>
      <c r="E24" s="21">
        <v>2.8</v>
      </c>
    </row>
    <row r="25" spans="1:6" ht="18" customHeight="1" thickBot="1" x14ac:dyDescent="0.55000000000000004">
      <c r="A25" s="6" t="s">
        <v>1</v>
      </c>
      <c r="B25" s="7">
        <f>B24/B23</f>
        <v>0.67509722222222224</v>
      </c>
      <c r="C25" t="s">
        <v>67</v>
      </c>
      <c r="D25" s="16" t="s">
        <v>72</v>
      </c>
      <c r="E25" s="21">
        <v>3</v>
      </c>
    </row>
    <row r="26" spans="1:6" x14ac:dyDescent="0.5">
      <c r="D26" s="16" t="s">
        <v>73</v>
      </c>
      <c r="E26" s="21">
        <v>4</v>
      </c>
    </row>
    <row r="27" spans="1:6" ht="35" customHeight="1" x14ac:dyDescent="0.5">
      <c r="A27" s="368" t="s">
        <v>62</v>
      </c>
      <c r="B27" s="368"/>
    </row>
    <row r="28" spans="1:6" ht="35" customHeight="1" x14ac:dyDescent="0.5">
      <c r="A28" s="368" t="s">
        <v>57</v>
      </c>
      <c r="B28" s="368"/>
    </row>
    <row r="29" spans="1:6" ht="35" customHeight="1" x14ac:dyDescent="0.5">
      <c r="A29" s="368" t="s">
        <v>61</v>
      </c>
      <c r="B29" s="368"/>
    </row>
    <row r="30" spans="1:6" ht="35" customHeight="1" x14ac:dyDescent="0.5">
      <c r="A30" s="368" t="s">
        <v>68</v>
      </c>
      <c r="B30" s="368"/>
    </row>
    <row r="31" spans="1:6" ht="35" customHeight="1" x14ac:dyDescent="0.5">
      <c r="A31" s="368"/>
      <c r="B31" s="368"/>
    </row>
    <row r="32" spans="1:6" x14ac:dyDescent="0.5">
      <c r="B32" s="411" t="s">
        <v>90</v>
      </c>
      <c r="C32" s="411"/>
    </row>
    <row r="33" spans="2:3" x14ac:dyDescent="0.5">
      <c r="B33" s="411"/>
      <c r="C33" s="411"/>
    </row>
    <row r="34" spans="2:3" x14ac:dyDescent="0.5">
      <c r="B34" s="45" t="s">
        <v>93</v>
      </c>
      <c r="C34" s="45" t="s">
        <v>94</v>
      </c>
    </row>
    <row r="35" spans="2:3" x14ac:dyDescent="0.5">
      <c r="B35" s="2">
        <v>5</v>
      </c>
      <c r="C35" s="44">
        <f>B35/60</f>
        <v>8.3333333333333329E-2</v>
      </c>
    </row>
    <row r="36" spans="2:3" x14ac:dyDescent="0.5">
      <c r="B36" s="2">
        <v>10</v>
      </c>
      <c r="C36" s="44">
        <f t="shared" ref="C36:C45" si="0">B36/60</f>
        <v>0.16666666666666666</v>
      </c>
    </row>
    <row r="37" spans="2:3" x14ac:dyDescent="0.5">
      <c r="B37" s="2">
        <v>15</v>
      </c>
      <c r="C37" s="44">
        <f t="shared" si="0"/>
        <v>0.25</v>
      </c>
    </row>
    <row r="38" spans="2:3" x14ac:dyDescent="0.5">
      <c r="B38" s="2">
        <v>20</v>
      </c>
      <c r="C38" s="44">
        <f t="shared" si="0"/>
        <v>0.33333333333333331</v>
      </c>
    </row>
    <row r="39" spans="2:3" x14ac:dyDescent="0.5">
      <c r="B39" s="2">
        <v>25</v>
      </c>
      <c r="C39" s="44">
        <f t="shared" si="0"/>
        <v>0.41666666666666669</v>
      </c>
    </row>
    <row r="40" spans="2:3" x14ac:dyDescent="0.5">
      <c r="B40" s="2">
        <v>30</v>
      </c>
      <c r="C40" s="44">
        <f t="shared" si="0"/>
        <v>0.5</v>
      </c>
    </row>
    <row r="41" spans="2:3" x14ac:dyDescent="0.5">
      <c r="B41" s="2">
        <v>35</v>
      </c>
      <c r="C41" s="44">
        <f t="shared" si="0"/>
        <v>0.58333333333333337</v>
      </c>
    </row>
    <row r="42" spans="2:3" x14ac:dyDescent="0.5">
      <c r="B42" s="2">
        <v>40</v>
      </c>
      <c r="C42" s="44">
        <f t="shared" si="0"/>
        <v>0.66666666666666663</v>
      </c>
    </row>
    <row r="43" spans="2:3" x14ac:dyDescent="0.5">
      <c r="B43" s="2">
        <v>45</v>
      </c>
      <c r="C43" s="44">
        <f t="shared" si="0"/>
        <v>0.75</v>
      </c>
    </row>
    <row r="44" spans="2:3" x14ac:dyDescent="0.5">
      <c r="B44" s="2">
        <v>50</v>
      </c>
      <c r="C44" s="44">
        <f t="shared" si="0"/>
        <v>0.83333333333333337</v>
      </c>
    </row>
    <row r="45" spans="2:3" x14ac:dyDescent="0.5">
      <c r="B45" s="2">
        <v>55</v>
      </c>
      <c r="C45" s="44">
        <f t="shared" si="0"/>
        <v>0.91666666666666663</v>
      </c>
    </row>
    <row r="46" spans="2:3" x14ac:dyDescent="0.5">
      <c r="B46" s="43" t="s">
        <v>95</v>
      </c>
      <c r="C46" s="44">
        <v>1</v>
      </c>
    </row>
  </sheetData>
  <mergeCells count="8">
    <mergeCell ref="A30:B31"/>
    <mergeCell ref="A2:F4"/>
    <mergeCell ref="B32:C33"/>
    <mergeCell ref="D7:E7"/>
    <mergeCell ref="D13:E13"/>
    <mergeCell ref="A27:B27"/>
    <mergeCell ref="A28:B28"/>
    <mergeCell ref="A29:B29"/>
  </mergeCells>
  <hyperlinks>
    <hyperlink ref="F21" r:id="rId1" xr:uid="{FC8EB997-7C19-40E8-8F57-3A447804335B}"/>
  </hyperlinks>
  <printOptions horizontalCentered="1"/>
  <pageMargins left="0.7" right="0.7" top="1" bottom="0.75" header="0.3" footer="0.3"/>
  <pageSetup scale="69" orientation="landscape" horizontalDpi="300" verticalDpi="300" r:id="rId2"/>
  <headerFooter>
    <oddHeader>&amp;C&amp;"Rastanty Cortez,Bold"&amp;36Freeze-Dry Pricing Quick Calc</oddHeader>
    <oddFooter>&amp;CFreezeDryHype.com</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8F0BB-DE09-4948-BF2E-130DD9101900}">
  <sheetPr>
    <tabColor rgb="FF92D050"/>
    <pageSetUpPr fitToPage="1"/>
  </sheetPr>
  <dimension ref="A1:N31"/>
  <sheetViews>
    <sheetView zoomScale="70" zoomScaleNormal="70" workbookViewId="0"/>
  </sheetViews>
  <sheetFormatPr defaultColWidth="8.86328125" defaultRowHeight="18" x14ac:dyDescent="0.55000000000000004"/>
  <cols>
    <col min="1" max="1" width="27.1328125" style="56" customWidth="1"/>
    <col min="2" max="12" width="17.46484375" style="56" customWidth="1"/>
    <col min="13" max="13" width="11.3984375" style="56" bestFit="1" customWidth="1"/>
    <col min="14" max="16384" width="8.86328125" style="56"/>
  </cols>
  <sheetData>
    <row r="1" spans="1:14" ht="60" customHeight="1" x14ac:dyDescent="0.55000000000000004">
      <c r="A1" s="274" t="s">
        <v>2</v>
      </c>
      <c r="B1" s="254" t="s">
        <v>21</v>
      </c>
      <c r="C1" s="263"/>
      <c r="D1" s="275"/>
      <c r="E1" s="276"/>
      <c r="F1" s="276"/>
      <c r="G1" s="276"/>
      <c r="H1" s="276"/>
      <c r="I1" s="276"/>
      <c r="J1" s="276"/>
      <c r="K1" s="276"/>
      <c r="L1" s="277"/>
      <c r="M1" s="363" t="s">
        <v>464</v>
      </c>
      <c r="N1" s="56" t="s">
        <v>412</v>
      </c>
    </row>
    <row r="2" spans="1:14" ht="30" customHeight="1" x14ac:dyDescent="0.55000000000000004">
      <c r="A2" s="278" t="s">
        <v>3</v>
      </c>
      <c r="B2" s="255" t="s">
        <v>4</v>
      </c>
      <c r="C2" s="264"/>
      <c r="D2" s="57"/>
      <c r="E2" s="58"/>
      <c r="F2" s="58"/>
      <c r="G2" s="58"/>
      <c r="H2" s="58"/>
      <c r="I2" s="58"/>
      <c r="J2" s="58"/>
      <c r="K2" s="58"/>
      <c r="L2" s="279"/>
      <c r="M2" s="363" t="s">
        <v>464</v>
      </c>
      <c r="N2" s="56" t="s">
        <v>413</v>
      </c>
    </row>
    <row r="3" spans="1:14" ht="25.05" customHeight="1" x14ac:dyDescent="0.55000000000000004">
      <c r="A3" s="278" t="s">
        <v>5</v>
      </c>
      <c r="B3" s="256">
        <v>10.63</v>
      </c>
      <c r="C3" s="265"/>
      <c r="D3" s="59"/>
      <c r="E3" s="60"/>
      <c r="F3" s="60"/>
      <c r="G3" s="60"/>
      <c r="H3" s="60"/>
      <c r="I3" s="60"/>
      <c r="J3" s="60"/>
      <c r="K3" s="60"/>
      <c r="L3" s="280"/>
      <c r="M3" s="363" t="s">
        <v>464</v>
      </c>
      <c r="N3" s="56" t="s">
        <v>414</v>
      </c>
    </row>
    <row r="4" spans="1:14" ht="25.05" customHeight="1" x14ac:dyDescent="0.55000000000000004">
      <c r="A4" s="278" t="s">
        <v>22</v>
      </c>
      <c r="B4" s="256">
        <f>B3*0.07125</f>
        <v>0.75738749999999999</v>
      </c>
      <c r="C4" s="265"/>
      <c r="D4" s="59"/>
      <c r="E4" s="59"/>
      <c r="F4" s="59"/>
      <c r="G4" s="59"/>
      <c r="H4" s="59"/>
      <c r="I4" s="59"/>
      <c r="J4" s="59"/>
      <c r="K4" s="59"/>
      <c r="L4" s="281"/>
      <c r="M4" s="363" t="s">
        <v>464</v>
      </c>
      <c r="N4" s="56" t="s">
        <v>415</v>
      </c>
    </row>
    <row r="5" spans="1:14" ht="25.05" customHeight="1" x14ac:dyDescent="0.55000000000000004">
      <c r="A5" s="278" t="s">
        <v>7</v>
      </c>
      <c r="B5" s="256">
        <v>0</v>
      </c>
      <c r="C5" s="265"/>
      <c r="D5" s="59"/>
      <c r="E5" s="59"/>
      <c r="F5" s="59"/>
      <c r="G5" s="59"/>
      <c r="H5" s="59"/>
      <c r="I5" s="59"/>
      <c r="J5" s="59"/>
      <c r="K5" s="59"/>
      <c r="L5" s="281"/>
      <c r="M5" s="363" t="s">
        <v>464</v>
      </c>
      <c r="N5" s="364" t="s">
        <v>466</v>
      </c>
    </row>
    <row r="6" spans="1:14" s="61" customFormat="1" ht="25.05" customHeight="1" thickBot="1" x14ac:dyDescent="0.6">
      <c r="A6" s="282" t="s">
        <v>0</v>
      </c>
      <c r="B6" s="257">
        <f>IF(COUNT(B$3:B$5)=0,"",SUM(B$3:B$5))</f>
        <v>11.387387500000001</v>
      </c>
      <c r="C6" s="257" t="str">
        <f>IF(COUNT(C$3:C$5)=0,"",SUM(C$3:C$5))</f>
        <v/>
      </c>
      <c r="D6" s="248" t="str">
        <f t="shared" ref="D6:L6" si="0">IF(COUNT(D$3:D$5)=0,"",SUM(D$3:D$5))</f>
        <v/>
      </c>
      <c r="E6" s="248" t="str">
        <f t="shared" si="0"/>
        <v/>
      </c>
      <c r="F6" s="248" t="str">
        <f t="shared" si="0"/>
        <v/>
      </c>
      <c r="G6" s="248" t="str">
        <f t="shared" si="0"/>
        <v/>
      </c>
      <c r="H6" s="248" t="str">
        <f t="shared" si="0"/>
        <v/>
      </c>
      <c r="I6" s="248" t="str">
        <f t="shared" si="0"/>
        <v/>
      </c>
      <c r="J6" s="248" t="str">
        <f t="shared" si="0"/>
        <v/>
      </c>
      <c r="K6" s="248" t="str">
        <f t="shared" si="0"/>
        <v/>
      </c>
      <c r="L6" s="283" t="str">
        <f t="shared" si="0"/>
        <v/>
      </c>
      <c r="M6" s="362" t="s">
        <v>465</v>
      </c>
    </row>
    <row r="7" spans="1:14" ht="25.05" customHeight="1" x14ac:dyDescent="0.55000000000000004">
      <c r="A7" s="278" t="s">
        <v>23</v>
      </c>
      <c r="B7" s="258">
        <v>54</v>
      </c>
      <c r="C7" s="266"/>
      <c r="D7" s="62"/>
      <c r="E7" s="62"/>
      <c r="F7" s="62"/>
      <c r="G7" s="62"/>
      <c r="H7" s="62"/>
      <c r="I7" s="62"/>
      <c r="J7" s="62"/>
      <c r="K7" s="62"/>
      <c r="L7" s="284"/>
      <c r="M7" s="363" t="s">
        <v>464</v>
      </c>
    </row>
    <row r="8" spans="1:14" s="61" customFormat="1" ht="25.05" customHeight="1" thickBot="1" x14ac:dyDescent="0.6">
      <c r="A8" s="285" t="s">
        <v>8</v>
      </c>
      <c r="B8" s="259">
        <f>IF(OR(B6="",B7="",B7=0),"",B6/B7)</f>
        <v>0.21087754629629632</v>
      </c>
      <c r="C8" s="259" t="str">
        <f>IF(OR(C6="",C7="",C7=0),"",C6/C7)</f>
        <v/>
      </c>
      <c r="D8" s="251" t="str">
        <f t="shared" ref="D8:L8" si="1">IF(OR(D6="",D7="",D7=0),"",D6/D7)</f>
        <v/>
      </c>
      <c r="E8" s="251" t="str">
        <f t="shared" si="1"/>
        <v/>
      </c>
      <c r="F8" s="251" t="str">
        <f t="shared" si="1"/>
        <v/>
      </c>
      <c r="G8" s="251" t="str">
        <f t="shared" si="1"/>
        <v/>
      </c>
      <c r="H8" s="251" t="str">
        <f t="shared" si="1"/>
        <v/>
      </c>
      <c r="I8" s="251" t="str">
        <f t="shared" si="1"/>
        <v/>
      </c>
      <c r="J8" s="251" t="str">
        <f t="shared" si="1"/>
        <v/>
      </c>
      <c r="K8" s="251" t="str">
        <f t="shared" si="1"/>
        <v/>
      </c>
      <c r="L8" s="286" t="str">
        <f t="shared" si="1"/>
        <v/>
      </c>
      <c r="M8" s="362" t="s">
        <v>465</v>
      </c>
    </row>
    <row r="9" spans="1:14" ht="25.05" customHeight="1" x14ac:dyDescent="0.55000000000000004">
      <c r="A9" s="278" t="s">
        <v>9</v>
      </c>
      <c r="B9" s="258">
        <v>50</v>
      </c>
      <c r="C9" s="267"/>
      <c r="D9" s="252"/>
      <c r="E9" s="253"/>
      <c r="F9" s="253"/>
      <c r="G9" s="253"/>
      <c r="H9" s="253"/>
      <c r="I9" s="253"/>
      <c r="J9" s="253"/>
      <c r="K9" s="253"/>
      <c r="L9" s="287"/>
      <c r="M9" s="363" t="s">
        <v>464</v>
      </c>
    </row>
    <row r="10" spans="1:14" ht="25.05" customHeight="1" thickBot="1" x14ac:dyDescent="0.6">
      <c r="A10" s="285" t="s">
        <v>10</v>
      </c>
      <c r="B10" s="259">
        <f>IF(OR(B6="",B9="",B9=0),"",B6/B9)</f>
        <v>0.22774775000000003</v>
      </c>
      <c r="C10" s="260"/>
      <c r="D10" s="247"/>
      <c r="E10" s="247"/>
      <c r="F10" s="247"/>
      <c r="G10" s="247"/>
      <c r="H10" s="247"/>
      <c r="I10" s="247"/>
      <c r="J10" s="247"/>
      <c r="K10" s="247"/>
      <c r="L10" s="303"/>
      <c r="M10" s="362" t="s">
        <v>465</v>
      </c>
    </row>
    <row r="11" spans="1:14" s="61" customFormat="1" ht="25.05" customHeight="1" x14ac:dyDescent="0.55000000000000004">
      <c r="A11" s="297" t="s">
        <v>410</v>
      </c>
      <c r="B11" s="298">
        <v>5</v>
      </c>
      <c r="C11" s="299"/>
      <c r="D11" s="300"/>
      <c r="E11" s="301"/>
      <c r="F11" s="301"/>
      <c r="G11" s="301"/>
      <c r="H11" s="301"/>
      <c r="I11" s="301"/>
      <c r="J11" s="301"/>
      <c r="K11" s="301"/>
      <c r="L11" s="302"/>
      <c r="M11" s="363" t="s">
        <v>464</v>
      </c>
    </row>
    <row r="12" spans="1:14" ht="25.05" customHeight="1" thickBot="1" x14ac:dyDescent="0.6">
      <c r="A12" s="285" t="s">
        <v>11</v>
      </c>
      <c r="B12" s="259">
        <f>IF(OR(B10="",B11="",B11=0),"",B10*B11)</f>
        <v>1.1387387500000001</v>
      </c>
      <c r="C12" s="268" t="str">
        <f>IF(OR(C10="",C11="",C11=0),"",C10*C11)</f>
        <v/>
      </c>
      <c r="D12" s="249" t="str">
        <f t="shared" ref="D12:L12" si="2">IF(OR(D10="",D11="",D11=0),"",D10*D11)</f>
        <v/>
      </c>
      <c r="E12" s="249" t="str">
        <f t="shared" si="2"/>
        <v/>
      </c>
      <c r="F12" s="249" t="str">
        <f t="shared" si="2"/>
        <v/>
      </c>
      <c r="G12" s="249" t="str">
        <f t="shared" si="2"/>
        <v/>
      </c>
      <c r="H12" s="249" t="str">
        <f t="shared" si="2"/>
        <v/>
      </c>
      <c r="I12" s="249" t="str">
        <f t="shared" si="2"/>
        <v/>
      </c>
      <c r="J12" s="249" t="str">
        <f t="shared" si="2"/>
        <v/>
      </c>
      <c r="K12" s="249" t="str">
        <f t="shared" si="2"/>
        <v/>
      </c>
      <c r="L12" s="288" t="str">
        <f t="shared" si="2"/>
        <v/>
      </c>
      <c r="M12" s="362" t="s">
        <v>465</v>
      </c>
    </row>
    <row r="13" spans="1:14" ht="25.05" customHeight="1" x14ac:dyDescent="0.55000000000000004">
      <c r="A13" s="278" t="s">
        <v>12</v>
      </c>
      <c r="B13" s="256">
        <v>0.22</v>
      </c>
      <c r="C13" s="304"/>
      <c r="D13" s="305"/>
      <c r="E13" s="305"/>
      <c r="F13" s="305"/>
      <c r="G13" s="305"/>
      <c r="H13" s="305"/>
      <c r="I13" s="305"/>
      <c r="J13" s="305"/>
      <c r="K13" s="305"/>
      <c r="L13" s="306"/>
      <c r="M13" s="363" t="s">
        <v>464</v>
      </c>
    </row>
    <row r="14" spans="1:14" ht="25.05" customHeight="1" x14ac:dyDescent="0.55000000000000004">
      <c r="A14" s="278" t="s">
        <v>13</v>
      </c>
      <c r="B14" s="256">
        <v>0</v>
      </c>
      <c r="C14" s="304"/>
      <c r="D14" s="305"/>
      <c r="E14" s="305"/>
      <c r="F14" s="305"/>
      <c r="G14" s="305"/>
      <c r="H14" s="305"/>
      <c r="I14" s="305"/>
      <c r="J14" s="305"/>
      <c r="K14" s="305"/>
      <c r="L14" s="306"/>
      <c r="M14" s="363" t="s">
        <v>464</v>
      </c>
    </row>
    <row r="15" spans="1:14" ht="25.05" customHeight="1" x14ac:dyDescent="0.55000000000000004">
      <c r="A15" s="278" t="s">
        <v>14</v>
      </c>
      <c r="B15" s="256">
        <v>0.1</v>
      </c>
      <c r="C15" s="304"/>
      <c r="D15" s="305"/>
      <c r="E15" s="305"/>
      <c r="F15" s="305"/>
      <c r="G15" s="305"/>
      <c r="H15" s="305"/>
      <c r="I15" s="305"/>
      <c r="J15" s="305"/>
      <c r="K15" s="305"/>
      <c r="L15" s="306"/>
      <c r="M15" s="363" t="s">
        <v>464</v>
      </c>
    </row>
    <row r="16" spans="1:14" ht="25.05" customHeight="1" x14ac:dyDescent="0.55000000000000004">
      <c r="A16" s="278" t="s">
        <v>25</v>
      </c>
      <c r="B16" s="256">
        <v>0.25</v>
      </c>
      <c r="C16" s="304"/>
      <c r="D16" s="305"/>
      <c r="E16" s="305"/>
      <c r="F16" s="305"/>
      <c r="G16" s="305"/>
      <c r="H16" s="305"/>
      <c r="I16" s="305"/>
      <c r="J16" s="305"/>
      <c r="K16" s="305"/>
      <c r="L16" s="306"/>
      <c r="M16" s="363" t="s">
        <v>464</v>
      </c>
    </row>
    <row r="17" spans="1:13" ht="25.05" customHeight="1" x14ac:dyDescent="0.55000000000000004">
      <c r="A17" s="278" t="s">
        <v>15</v>
      </c>
      <c r="B17" s="256">
        <v>0.5</v>
      </c>
      <c r="C17" s="304"/>
      <c r="D17" s="305"/>
      <c r="E17" s="305"/>
      <c r="F17" s="305"/>
      <c r="G17" s="305"/>
      <c r="H17" s="305"/>
      <c r="I17" s="305"/>
      <c r="J17" s="305"/>
      <c r="K17" s="305"/>
      <c r="L17" s="306"/>
      <c r="M17" s="363" t="s">
        <v>464</v>
      </c>
    </row>
    <row r="18" spans="1:13" ht="25.05" customHeight="1" x14ac:dyDescent="0.55000000000000004">
      <c r="A18" s="289" t="s">
        <v>77</v>
      </c>
      <c r="B18" s="256">
        <v>0.5</v>
      </c>
      <c r="C18" s="304"/>
      <c r="D18" s="305"/>
      <c r="E18" s="305"/>
      <c r="F18" s="305"/>
      <c r="G18" s="305"/>
      <c r="H18" s="305"/>
      <c r="I18" s="305"/>
      <c r="J18" s="305"/>
      <c r="K18" s="305"/>
      <c r="L18" s="306"/>
      <c r="M18" s="363" t="s">
        <v>464</v>
      </c>
    </row>
    <row r="19" spans="1:13" ht="25.05" customHeight="1" x14ac:dyDescent="0.55000000000000004">
      <c r="A19" s="289" t="s">
        <v>78</v>
      </c>
      <c r="B19" s="256">
        <v>0.08</v>
      </c>
      <c r="C19" s="304"/>
      <c r="D19" s="305"/>
      <c r="E19" s="305"/>
      <c r="F19" s="305"/>
      <c r="G19" s="305"/>
      <c r="H19" s="305"/>
      <c r="I19" s="305"/>
      <c r="J19" s="305"/>
      <c r="K19" s="305"/>
      <c r="L19" s="306"/>
      <c r="M19" s="363" t="s">
        <v>464</v>
      </c>
    </row>
    <row r="20" spans="1:13" ht="25.05" customHeight="1" x14ac:dyDescent="0.55000000000000004">
      <c r="A20" s="278" t="s">
        <v>16</v>
      </c>
      <c r="B20" s="256">
        <v>0.25</v>
      </c>
      <c r="C20" s="304"/>
      <c r="D20" s="305"/>
      <c r="E20" s="305"/>
      <c r="F20" s="305"/>
      <c r="G20" s="305"/>
      <c r="H20" s="305"/>
      <c r="I20" s="305"/>
      <c r="J20" s="305"/>
      <c r="K20" s="305"/>
      <c r="L20" s="306"/>
      <c r="M20" s="363" t="s">
        <v>464</v>
      </c>
    </row>
    <row r="21" spans="1:13" s="61" customFormat="1" ht="25.05" customHeight="1" thickBot="1" x14ac:dyDescent="0.6">
      <c r="A21" s="295" t="s">
        <v>408</v>
      </c>
      <c r="B21" s="296">
        <f>IF(COUNT(B12:B20)=0,"",SUM(B12:B20))</f>
        <v>3.0387387500000003</v>
      </c>
      <c r="C21" s="307" t="str">
        <f>IF(COUNT(C12:C20)=0,"",SUM(C12:C20))</f>
        <v/>
      </c>
      <c r="D21" s="307" t="str">
        <f t="shared" ref="D21:L21" si="3">IF(COUNT(D12:D20)=0,"",SUM(D12:D20))</f>
        <v/>
      </c>
      <c r="E21" s="307" t="str">
        <f t="shared" si="3"/>
        <v/>
      </c>
      <c r="F21" s="307" t="str">
        <f t="shared" si="3"/>
        <v/>
      </c>
      <c r="G21" s="307" t="str">
        <f t="shared" si="3"/>
        <v/>
      </c>
      <c r="H21" s="307" t="str">
        <f t="shared" si="3"/>
        <v/>
      </c>
      <c r="I21" s="307" t="str">
        <f t="shared" si="3"/>
        <v/>
      </c>
      <c r="J21" s="307" t="str">
        <f t="shared" si="3"/>
        <v/>
      </c>
      <c r="K21" s="307" t="str">
        <f t="shared" si="3"/>
        <v/>
      </c>
      <c r="L21" s="307" t="str">
        <f t="shared" si="3"/>
        <v/>
      </c>
      <c r="M21" s="362" t="s">
        <v>465</v>
      </c>
    </row>
    <row r="22" spans="1:13" ht="25.05" customHeight="1" x14ac:dyDescent="0.55000000000000004">
      <c r="A22" s="278" t="s">
        <v>411</v>
      </c>
      <c r="B22" s="261">
        <v>0.5</v>
      </c>
      <c r="C22" s="309"/>
      <c r="D22" s="309"/>
      <c r="E22" s="309"/>
      <c r="F22" s="309"/>
      <c r="G22" s="309"/>
      <c r="H22" s="309"/>
      <c r="I22" s="309"/>
      <c r="J22" s="309"/>
      <c r="K22" s="309"/>
      <c r="L22" s="310"/>
      <c r="M22" s="363" t="s">
        <v>464</v>
      </c>
    </row>
    <row r="23" spans="1:13" ht="25.05" customHeight="1" x14ac:dyDescent="0.55000000000000004">
      <c r="A23" s="278" t="s">
        <v>409</v>
      </c>
      <c r="B23" s="256" t="str">
        <f t="shared" ref="B23:K23" si="4">IF(OR(C21="",B22="",B22&gt;=1),"",C21/(1-B22))</f>
        <v/>
      </c>
      <c r="C23" s="256" t="str">
        <f t="shared" si="4"/>
        <v/>
      </c>
      <c r="D23" s="256" t="str">
        <f t="shared" si="4"/>
        <v/>
      </c>
      <c r="E23" s="256" t="str">
        <f t="shared" si="4"/>
        <v/>
      </c>
      <c r="F23" s="256" t="str">
        <f t="shared" si="4"/>
        <v/>
      </c>
      <c r="G23" s="256" t="str">
        <f t="shared" si="4"/>
        <v/>
      </c>
      <c r="H23" s="256" t="str">
        <f t="shared" si="4"/>
        <v/>
      </c>
      <c r="I23" s="256" t="str">
        <f t="shared" si="4"/>
        <v/>
      </c>
      <c r="J23" s="256" t="str">
        <f t="shared" si="4"/>
        <v/>
      </c>
      <c r="K23" s="256" t="str">
        <f t="shared" si="4"/>
        <v/>
      </c>
      <c r="M23" s="363" t="s">
        <v>464</v>
      </c>
    </row>
    <row r="24" spans="1:13" s="61" customFormat="1" ht="25.05" customHeight="1" thickBot="1" x14ac:dyDescent="0.6">
      <c r="A24" s="290" t="s">
        <v>20</v>
      </c>
      <c r="B24" s="270">
        <v>7</v>
      </c>
      <c r="C24" s="271"/>
      <c r="D24" s="272"/>
      <c r="E24" s="273"/>
      <c r="F24" s="273"/>
      <c r="G24" s="273"/>
      <c r="H24" s="273"/>
      <c r="I24" s="273"/>
      <c r="J24" s="273"/>
      <c r="K24" s="273"/>
      <c r="L24" s="291"/>
      <c r="M24" s="363" t="s">
        <v>464</v>
      </c>
    </row>
    <row r="25" spans="1:13" ht="25.05" customHeight="1" thickBot="1" x14ac:dyDescent="0.6">
      <c r="A25" s="292" t="s">
        <v>19</v>
      </c>
      <c r="B25" s="262">
        <f>IF(OR(B24="",B21=""),"",B24-B21)</f>
        <v>3.9612612499999997</v>
      </c>
      <c r="C25" s="269" t="str">
        <f>IF(OR(C24="",C21=""),"",C24-C21)</f>
        <v/>
      </c>
      <c r="D25" s="250" t="str">
        <f t="shared" ref="D25:L25" si="5">IF(OR(D24="",D21=""),"",D24-D21)</f>
        <v/>
      </c>
      <c r="E25" s="250" t="str">
        <f t="shared" si="5"/>
        <v/>
      </c>
      <c r="F25" s="250" t="str">
        <f t="shared" si="5"/>
        <v/>
      </c>
      <c r="G25" s="250" t="str">
        <f t="shared" si="5"/>
        <v/>
      </c>
      <c r="H25" s="250" t="str">
        <f t="shared" si="5"/>
        <v/>
      </c>
      <c r="I25" s="250" t="str">
        <f t="shared" si="5"/>
        <v/>
      </c>
      <c r="J25" s="250" t="str">
        <f t="shared" si="5"/>
        <v/>
      </c>
      <c r="K25" s="250" t="str">
        <f t="shared" si="5"/>
        <v/>
      </c>
      <c r="L25" s="293" t="str">
        <f t="shared" si="5"/>
        <v/>
      </c>
      <c r="M25" s="362" t="s">
        <v>465</v>
      </c>
    </row>
    <row r="26" spans="1:13" ht="25.05" customHeight="1" x14ac:dyDescent="0.55000000000000004">
      <c r="A26" s="294" t="s">
        <v>1</v>
      </c>
      <c r="B26" s="308">
        <f>IF(OR(B24="",B21="",B24=0),"",(B24-B21)/B24)</f>
        <v>0.56589446428571422</v>
      </c>
      <c r="C26" s="308" t="str">
        <f>IF(OR(C24="",C21="",C24=0),"",(C24-C21)/C24)</f>
        <v/>
      </c>
      <c r="D26" s="308" t="str">
        <f>IF(OR(D24="",D21="",D24=0),"",(D24-D21)/D24)</f>
        <v/>
      </c>
      <c r="E26" s="308" t="str">
        <f t="shared" ref="E26:L26" si="6">IF(OR(E24="",E21="",E24=0),"",(E24-E21)/E24)</f>
        <v/>
      </c>
      <c r="F26" s="308" t="str">
        <f t="shared" si="6"/>
        <v/>
      </c>
      <c r="G26" s="308" t="str">
        <f t="shared" si="6"/>
        <v/>
      </c>
      <c r="H26" s="308" t="str">
        <f t="shared" si="6"/>
        <v/>
      </c>
      <c r="I26" s="308" t="str">
        <f t="shared" si="6"/>
        <v/>
      </c>
      <c r="J26" s="308" t="str">
        <f t="shared" si="6"/>
        <v/>
      </c>
      <c r="K26" s="308" t="str">
        <f t="shared" si="6"/>
        <v/>
      </c>
      <c r="L26" s="308" t="str">
        <f t="shared" si="6"/>
        <v/>
      </c>
      <c r="M26" s="362" t="s">
        <v>465</v>
      </c>
    </row>
    <row r="30" spans="1:13" x14ac:dyDescent="0.55000000000000004">
      <c r="A30" s="63"/>
    </row>
    <row r="31" spans="1:13" x14ac:dyDescent="0.55000000000000004">
      <c r="A31" s="63"/>
    </row>
  </sheetData>
  <sheetProtection sheet="1" objects="1" scenarios="1"/>
  <conditionalFormatting sqref="B26:L26">
    <cfRule type="expression" dxfId="5" priority="1" stopIfTrue="1">
      <formula>AND(ISNUMBER(B26), B26&gt;0.7)</formula>
    </cfRule>
    <cfRule type="expression" dxfId="4" priority="2">
      <formula>AND(ISNUMBER(B26), B26&gt;0.6)</formula>
    </cfRule>
    <cfRule type="expression" dxfId="3" priority="3">
      <formula>AND(ISNUMBER(B26), B26&gt;=0.5, B26&lt;=0.6)</formula>
    </cfRule>
    <cfRule type="expression" dxfId="2" priority="4">
      <formula>AND(ISNUMBER(B26), B26&gt;=0.4, B26&lt;0.5)</formula>
    </cfRule>
    <cfRule type="expression" dxfId="1" priority="5">
      <formula>AND(ISNUMBER(B26), B26&gt;=0.3, B26&lt;0.4)</formula>
    </cfRule>
    <cfRule type="expression" dxfId="0" priority="6">
      <formula>AND(ISNUMBER(B26), B26&lt;0.3)</formula>
    </cfRule>
  </conditionalFormatting>
  <printOptions horizontalCentered="1" gridLines="1"/>
  <pageMargins left="0.25" right="0.25" top="1.25" bottom="0.25" header="0.3" footer="0.3"/>
  <pageSetup scale="61" orientation="landscape" horizontalDpi="300" verticalDpi="300" r:id="rId1"/>
  <headerFooter>
    <oddHeader>&amp;C&amp;"Rastanty Cortez,Regular"&amp;72&amp;K000000Pricing&amp;K05-019 &amp;K000000Product&amp;K05-019 &amp;K000000for a Profit</oddHeader>
    <oddFooter>&amp;C&amp;14FreezeDriedFoodies.com | Tools &amp; Resources for Freeze-Dry Businesses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ABF3-D046-4563-878A-B7457E304149}">
  <sheetPr>
    <tabColor rgb="FF9DEDEB"/>
    <pageSetUpPr fitToPage="1"/>
  </sheetPr>
  <dimension ref="A1:L36"/>
  <sheetViews>
    <sheetView zoomScaleNormal="100" workbookViewId="0">
      <selection sqref="A1:L4"/>
    </sheetView>
  </sheetViews>
  <sheetFormatPr defaultRowHeight="14.25" x14ac:dyDescent="0.45"/>
  <cols>
    <col min="1" max="3" width="14.59765625" customWidth="1"/>
    <col min="4" max="4" width="2.1328125" customWidth="1"/>
    <col min="12" max="12" width="13" customWidth="1"/>
    <col min="13" max="13" width="3.796875" customWidth="1"/>
  </cols>
  <sheetData>
    <row r="1" spans="1:12" x14ac:dyDescent="0.45">
      <c r="A1" s="414" t="s">
        <v>471</v>
      </c>
      <c r="B1" s="414"/>
      <c r="C1" s="414"/>
      <c r="D1" s="414"/>
      <c r="E1" s="414"/>
      <c r="F1" s="414"/>
      <c r="G1" s="414"/>
      <c r="H1" s="414"/>
      <c r="I1" s="414"/>
      <c r="J1" s="414"/>
      <c r="K1" s="414"/>
      <c r="L1" s="414"/>
    </row>
    <row r="2" spans="1:12" x14ac:dyDescent="0.45">
      <c r="A2" s="414"/>
      <c r="B2" s="414"/>
      <c r="C2" s="414"/>
      <c r="D2" s="414"/>
      <c r="E2" s="414"/>
      <c r="F2" s="414"/>
      <c r="G2" s="414"/>
      <c r="H2" s="414"/>
      <c r="I2" s="414"/>
      <c r="J2" s="414"/>
      <c r="K2" s="414"/>
      <c r="L2" s="414"/>
    </row>
    <row r="3" spans="1:12" x14ac:dyDescent="0.45">
      <c r="A3" s="414"/>
      <c r="B3" s="414"/>
      <c r="C3" s="414"/>
      <c r="D3" s="414"/>
      <c r="E3" s="414"/>
      <c r="F3" s="414"/>
      <c r="G3" s="414"/>
      <c r="H3" s="414"/>
      <c r="I3" s="414"/>
      <c r="J3" s="414"/>
      <c r="K3" s="414"/>
      <c r="L3" s="414"/>
    </row>
    <row r="4" spans="1:12" x14ac:dyDescent="0.45">
      <c r="A4" s="414"/>
      <c r="B4" s="414"/>
      <c r="C4" s="414"/>
      <c r="D4" s="414"/>
      <c r="E4" s="414"/>
      <c r="F4" s="414"/>
      <c r="G4" s="414"/>
      <c r="H4" s="414"/>
      <c r="I4" s="414"/>
      <c r="J4" s="414"/>
      <c r="K4" s="414"/>
      <c r="L4" s="414"/>
    </row>
    <row r="5" spans="1:12" ht="24.6" customHeight="1" x14ac:dyDescent="0.45">
      <c r="A5" s="46"/>
      <c r="B5" s="46"/>
      <c r="C5" s="46"/>
      <c r="D5" s="46"/>
      <c r="E5" s="48"/>
      <c r="F5" s="48"/>
      <c r="G5" s="48"/>
      <c r="H5" s="48"/>
      <c r="I5" s="48"/>
      <c r="J5" s="48"/>
      <c r="K5" s="48"/>
      <c r="L5" s="48"/>
    </row>
    <row r="6" spans="1:12" ht="20" customHeight="1" x14ac:dyDescent="0.45">
      <c r="A6" s="417" t="s">
        <v>462</v>
      </c>
      <c r="B6" s="418"/>
      <c r="C6" s="418"/>
      <c r="D6" s="47"/>
      <c r="E6" s="415" t="s">
        <v>467</v>
      </c>
      <c r="F6" s="416"/>
      <c r="G6" s="416"/>
      <c r="H6" s="416"/>
      <c r="I6" s="416"/>
      <c r="J6" s="416"/>
      <c r="K6" s="416"/>
      <c r="L6" s="416"/>
    </row>
    <row r="7" spans="1:12" ht="20" customHeight="1" x14ac:dyDescent="0.45">
      <c r="A7" s="418"/>
      <c r="B7" s="418"/>
      <c r="C7" s="418"/>
      <c r="D7" s="47"/>
      <c r="E7" s="416"/>
      <c r="F7" s="416"/>
      <c r="G7" s="416"/>
      <c r="H7" s="416"/>
      <c r="I7" s="416"/>
      <c r="J7" s="416"/>
      <c r="K7" s="416"/>
      <c r="L7" s="416"/>
    </row>
    <row r="8" spans="1:12" ht="30.75" x14ac:dyDescent="0.9">
      <c r="A8" s="50"/>
      <c r="B8" s="50"/>
      <c r="C8" s="50"/>
      <c r="D8" s="50"/>
      <c r="E8" s="51"/>
      <c r="F8" s="51"/>
      <c r="G8" s="52"/>
      <c r="H8" s="52"/>
      <c r="I8" s="52"/>
      <c r="J8" s="52"/>
      <c r="K8" s="52"/>
      <c r="L8" s="52"/>
    </row>
    <row r="9" spans="1:12" ht="20" customHeight="1" x14ac:dyDescent="0.45">
      <c r="A9" s="417" t="s">
        <v>460</v>
      </c>
      <c r="B9" s="417"/>
      <c r="C9" s="417"/>
      <c r="D9" s="47"/>
      <c r="E9" s="415" t="s">
        <v>468</v>
      </c>
      <c r="F9" s="415"/>
      <c r="G9" s="415"/>
      <c r="H9" s="415"/>
      <c r="I9" s="415"/>
      <c r="J9" s="415"/>
      <c r="K9" s="415"/>
      <c r="L9" s="415"/>
    </row>
    <row r="10" spans="1:12" ht="20" customHeight="1" x14ac:dyDescent="0.45">
      <c r="A10" s="417"/>
      <c r="B10" s="417"/>
      <c r="C10" s="417"/>
      <c r="D10" s="47"/>
      <c r="E10" s="415"/>
      <c r="F10" s="415"/>
      <c r="G10" s="415"/>
      <c r="H10" s="415"/>
      <c r="I10" s="415"/>
      <c r="J10" s="415"/>
      <c r="K10" s="415"/>
      <c r="L10" s="415"/>
    </row>
    <row r="11" spans="1:12" ht="30.75" x14ac:dyDescent="0.9">
      <c r="A11" s="53"/>
      <c r="B11" s="53"/>
      <c r="C11" s="53"/>
      <c r="D11" s="50"/>
      <c r="E11" s="51"/>
      <c r="F11" s="51"/>
      <c r="G11" s="52"/>
      <c r="H11" s="52"/>
      <c r="I11" s="52"/>
      <c r="J11" s="52"/>
      <c r="K11" s="52"/>
      <c r="L11" s="52"/>
    </row>
    <row r="12" spans="1:12" ht="23.45" customHeight="1" x14ac:dyDescent="0.45">
      <c r="A12" s="417" t="s">
        <v>461</v>
      </c>
      <c r="B12" s="417"/>
      <c r="C12" s="417"/>
      <c r="D12" s="47"/>
      <c r="E12" s="415" t="s">
        <v>469</v>
      </c>
      <c r="F12" s="415"/>
      <c r="G12" s="415"/>
      <c r="H12" s="415"/>
      <c r="I12" s="415"/>
      <c r="J12" s="415"/>
      <c r="K12" s="415"/>
      <c r="L12" s="415"/>
    </row>
    <row r="13" spans="1:12" ht="23.45" customHeight="1" x14ac:dyDescent="0.45">
      <c r="A13" s="417"/>
      <c r="B13" s="417"/>
      <c r="C13" s="417"/>
      <c r="D13" s="47"/>
      <c r="E13" s="415"/>
      <c r="F13" s="415"/>
      <c r="G13" s="415"/>
      <c r="H13" s="415"/>
      <c r="I13" s="415"/>
      <c r="J13" s="415"/>
      <c r="K13" s="415"/>
      <c r="L13" s="415"/>
    </row>
    <row r="14" spans="1:12" ht="30.75" x14ac:dyDescent="0.9">
      <c r="A14" s="53"/>
      <c r="B14" s="53"/>
      <c r="C14" s="53"/>
      <c r="D14" s="50"/>
      <c r="E14" s="51"/>
      <c r="F14" s="51"/>
      <c r="G14" s="52"/>
      <c r="H14" s="52"/>
      <c r="I14" s="52"/>
      <c r="J14" s="52"/>
      <c r="K14" s="52"/>
      <c r="L14" s="52"/>
    </row>
    <row r="15" spans="1:12" x14ac:dyDescent="0.45">
      <c r="E15" s="49"/>
      <c r="F15" s="49"/>
      <c r="G15" s="49"/>
      <c r="H15" s="49"/>
      <c r="I15" s="49"/>
      <c r="J15" s="49"/>
      <c r="K15" s="49"/>
      <c r="L15" s="49"/>
    </row>
    <row r="16" spans="1:12" x14ac:dyDescent="0.45">
      <c r="E16" s="49"/>
      <c r="F16" s="49"/>
      <c r="G16" s="49"/>
      <c r="H16" s="49"/>
      <c r="I16" s="49"/>
      <c r="J16" s="49"/>
      <c r="K16" s="49"/>
      <c r="L16" s="49"/>
    </row>
    <row r="17" spans="1:12" x14ac:dyDescent="0.45">
      <c r="E17" s="49"/>
      <c r="F17" s="49"/>
      <c r="G17" s="49"/>
      <c r="H17" s="49"/>
      <c r="I17" s="49"/>
      <c r="J17" s="49"/>
      <c r="K17" s="49"/>
    </row>
    <row r="25" spans="1:12" x14ac:dyDescent="0.45">
      <c r="A25" s="419" t="s">
        <v>463</v>
      </c>
      <c r="B25" s="419"/>
      <c r="C25" s="419"/>
      <c r="D25" s="419"/>
      <c r="E25" s="419"/>
      <c r="F25" s="419"/>
      <c r="G25" s="419"/>
      <c r="H25" s="419"/>
      <c r="I25" s="419"/>
      <c r="J25" s="419"/>
      <c r="K25" s="419"/>
      <c r="L25" s="419"/>
    </row>
    <row r="26" spans="1:12" x14ac:dyDescent="0.45">
      <c r="A26" s="419"/>
      <c r="B26" s="419"/>
      <c r="C26" s="419"/>
      <c r="D26" s="419"/>
      <c r="E26" s="419"/>
      <c r="F26" s="419"/>
      <c r="G26" s="419"/>
      <c r="H26" s="419"/>
      <c r="I26" s="419"/>
      <c r="J26" s="419"/>
      <c r="K26" s="419"/>
      <c r="L26" s="419"/>
    </row>
    <row r="27" spans="1:12" x14ac:dyDescent="0.45">
      <c r="A27" s="419"/>
      <c r="B27" s="419"/>
      <c r="C27" s="419"/>
      <c r="D27" s="419"/>
      <c r="E27" s="419"/>
      <c r="F27" s="419"/>
      <c r="G27" s="419"/>
      <c r="H27" s="419"/>
      <c r="I27" s="419"/>
      <c r="J27" s="419"/>
      <c r="K27" s="419"/>
      <c r="L27" s="419"/>
    </row>
    <row r="28" spans="1:12" x14ac:dyDescent="0.45">
      <c r="A28" s="419"/>
      <c r="B28" s="419"/>
      <c r="C28" s="419"/>
      <c r="D28" s="419"/>
      <c r="E28" s="419"/>
      <c r="F28" s="419"/>
      <c r="G28" s="419"/>
      <c r="H28" s="419"/>
      <c r="I28" s="419"/>
      <c r="J28" s="419"/>
      <c r="K28" s="419"/>
      <c r="L28" s="419"/>
    </row>
    <row r="29" spans="1:12" x14ac:dyDescent="0.45">
      <c r="A29" s="419" t="s">
        <v>470</v>
      </c>
      <c r="B29" s="419"/>
      <c r="C29" s="419"/>
      <c r="D29" s="419"/>
      <c r="E29" s="419"/>
      <c r="F29" s="419"/>
      <c r="G29" s="419"/>
      <c r="H29" s="419"/>
      <c r="I29" s="419"/>
      <c r="J29" s="419"/>
      <c r="K29" s="419"/>
      <c r="L29" s="419"/>
    </row>
    <row r="30" spans="1:12" x14ac:dyDescent="0.45">
      <c r="A30" s="419"/>
      <c r="B30" s="419"/>
      <c r="C30" s="419"/>
      <c r="D30" s="419"/>
      <c r="E30" s="419"/>
      <c r="F30" s="419"/>
      <c r="G30" s="419"/>
      <c r="H30" s="419"/>
      <c r="I30" s="419"/>
      <c r="J30" s="419"/>
      <c r="K30" s="419"/>
      <c r="L30" s="419"/>
    </row>
    <row r="31" spans="1:12" x14ac:dyDescent="0.45">
      <c r="A31" s="419"/>
      <c r="B31" s="419"/>
      <c r="C31" s="419"/>
      <c r="D31" s="419"/>
      <c r="E31" s="419"/>
      <c r="F31" s="419"/>
      <c r="G31" s="419"/>
      <c r="H31" s="419"/>
      <c r="I31" s="419"/>
      <c r="J31" s="419"/>
      <c r="K31" s="419"/>
      <c r="L31" s="419"/>
    </row>
    <row r="32" spans="1:12" x14ac:dyDescent="0.45">
      <c r="A32" s="419"/>
      <c r="B32" s="419"/>
      <c r="C32" s="419"/>
      <c r="D32" s="419"/>
      <c r="E32" s="419"/>
      <c r="F32" s="419"/>
      <c r="G32" s="419"/>
      <c r="H32" s="419"/>
      <c r="I32" s="419"/>
      <c r="J32" s="419"/>
      <c r="K32" s="419"/>
      <c r="L32" s="419"/>
    </row>
    <row r="33" spans="1:12" x14ac:dyDescent="0.45">
      <c r="A33" s="419"/>
      <c r="B33" s="419"/>
      <c r="C33" s="419"/>
      <c r="D33" s="419"/>
      <c r="E33" s="419"/>
      <c r="F33" s="419"/>
      <c r="G33" s="419"/>
      <c r="H33" s="419"/>
      <c r="I33" s="419"/>
      <c r="J33" s="419"/>
      <c r="K33" s="419"/>
      <c r="L33" s="419"/>
    </row>
    <row r="34" spans="1:12" x14ac:dyDescent="0.45">
      <c r="A34" s="419"/>
      <c r="B34" s="419"/>
      <c r="C34" s="419"/>
      <c r="D34" s="419"/>
      <c r="E34" s="419"/>
      <c r="F34" s="419"/>
      <c r="G34" s="419"/>
      <c r="H34" s="419"/>
      <c r="I34" s="419"/>
      <c r="J34" s="419"/>
      <c r="K34" s="419"/>
      <c r="L34" s="419"/>
    </row>
    <row r="35" spans="1:12" x14ac:dyDescent="0.45">
      <c r="A35" s="419"/>
      <c r="B35" s="419"/>
      <c r="C35" s="419"/>
      <c r="D35" s="419"/>
      <c r="E35" s="419"/>
      <c r="F35" s="419"/>
      <c r="G35" s="419"/>
      <c r="H35" s="419"/>
      <c r="I35" s="419"/>
      <c r="J35" s="419"/>
      <c r="K35" s="419"/>
      <c r="L35" s="419"/>
    </row>
    <row r="36" spans="1:12" x14ac:dyDescent="0.45">
      <c r="A36" s="419"/>
      <c r="B36" s="419"/>
      <c r="C36" s="419"/>
      <c r="D36" s="419"/>
      <c r="E36" s="419"/>
      <c r="F36" s="419"/>
      <c r="G36" s="419"/>
      <c r="H36" s="419"/>
      <c r="I36" s="419"/>
      <c r="J36" s="419"/>
      <c r="K36" s="419"/>
      <c r="L36" s="419"/>
    </row>
  </sheetData>
  <sheetProtection sheet="1" objects="1" scenarios="1"/>
  <mergeCells count="10">
    <mergeCell ref="A33:L36"/>
    <mergeCell ref="A12:C13"/>
    <mergeCell ref="E12:L13"/>
    <mergeCell ref="A25:L28"/>
    <mergeCell ref="A29:L32"/>
    <mergeCell ref="A1:L4"/>
    <mergeCell ref="E6:L7"/>
    <mergeCell ref="A6:C7"/>
    <mergeCell ref="A9:C10"/>
    <mergeCell ref="E9:L10"/>
  </mergeCells>
  <hyperlinks>
    <hyperlink ref="E6" r:id="rId1" display="https://www.facebook.com/freezedriedfoodies" xr:uid="{81C197DD-1396-4DD3-8FF7-9A3EE0F52347}"/>
    <hyperlink ref="E9" r:id="rId2" display="https://www.facebook.com/groups/freezedriedfoodiesresources" xr:uid="{2B305E73-68C2-40A1-9F2D-70FC0FE36A6F}"/>
    <hyperlink ref="E12" r:id="rId3" display="https://www.facebook.com/groups/freezedriedbusinessresources" xr:uid="{46D3442F-B2FE-4942-8A8C-5BCACC950E9A}"/>
  </hyperlinks>
  <pageMargins left="0.7" right="0.7" top="0.75" bottom="0.75" header="0.3" footer="0.3"/>
  <pageSetup scale="73" orientation="portrait" horizontalDpi="300" verticalDpi="300"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6D6E-B2FC-4C0E-87B3-29A1971F550B}">
  <sheetPr>
    <tabColor rgb="FFB889DB"/>
    <pageSetUpPr fitToPage="1"/>
  </sheetPr>
  <dimension ref="A1:Q50"/>
  <sheetViews>
    <sheetView zoomScaleNormal="100" workbookViewId="0">
      <selection activeCell="T12" sqref="T12"/>
    </sheetView>
  </sheetViews>
  <sheetFormatPr defaultRowHeight="14.25" x14ac:dyDescent="0.45"/>
  <cols>
    <col min="13" max="13" width="13.6640625" bestFit="1" customWidth="1"/>
  </cols>
  <sheetData>
    <row r="1" spans="1:17" ht="14.45" customHeight="1" thickBot="1" x14ac:dyDescent="0.5">
      <c r="A1" s="435" t="s">
        <v>91</v>
      </c>
      <c r="B1" s="435"/>
      <c r="C1" s="435"/>
      <c r="D1" s="435"/>
      <c r="E1" s="435"/>
      <c r="F1" s="435"/>
      <c r="G1" s="435"/>
      <c r="H1" s="435"/>
      <c r="I1" s="435"/>
      <c r="J1" s="435"/>
      <c r="K1" s="435"/>
    </row>
    <row r="2" spans="1:17" ht="14.45" customHeight="1" x14ac:dyDescent="0.45">
      <c r="A2" s="435"/>
      <c r="B2" s="435"/>
      <c r="C2" s="435"/>
      <c r="D2" s="435"/>
      <c r="E2" s="435"/>
      <c r="F2" s="435"/>
      <c r="G2" s="435"/>
      <c r="H2" s="435"/>
      <c r="I2" s="435"/>
      <c r="J2" s="435"/>
      <c r="K2" s="435"/>
      <c r="M2" s="421" t="s">
        <v>107</v>
      </c>
      <c r="N2" s="422"/>
      <c r="O2" s="422"/>
      <c r="P2" s="422"/>
      <c r="Q2" s="423"/>
    </row>
    <row r="3" spans="1:17" ht="14.45" customHeight="1" x14ac:dyDescent="0.45">
      <c r="A3" s="435"/>
      <c r="B3" s="435"/>
      <c r="C3" s="435"/>
      <c r="D3" s="435"/>
      <c r="E3" s="435"/>
      <c r="F3" s="435"/>
      <c r="G3" s="435"/>
      <c r="H3" s="435"/>
      <c r="I3" s="435"/>
      <c r="J3" s="435"/>
      <c r="K3" s="435"/>
      <c r="M3" s="424"/>
      <c r="N3" s="425"/>
      <c r="O3" s="425"/>
      <c r="P3" s="425"/>
      <c r="Q3" s="426"/>
    </row>
    <row r="4" spans="1:17" ht="14.45" customHeight="1" x14ac:dyDescent="0.45">
      <c r="A4" s="435"/>
      <c r="B4" s="435"/>
      <c r="C4" s="435"/>
      <c r="D4" s="435"/>
      <c r="E4" s="435"/>
      <c r="F4" s="435"/>
      <c r="G4" s="435"/>
      <c r="H4" s="435"/>
      <c r="I4" s="435"/>
      <c r="J4" s="435"/>
      <c r="K4" s="435"/>
      <c r="M4" s="424"/>
      <c r="N4" s="425"/>
      <c r="O4" s="425"/>
      <c r="P4" s="425"/>
      <c r="Q4" s="426"/>
    </row>
    <row r="5" spans="1:17" ht="14.45" customHeight="1" x14ac:dyDescent="0.45">
      <c r="A5" s="42"/>
      <c r="B5" s="42"/>
      <c r="C5" s="42"/>
      <c r="D5" s="42"/>
      <c r="E5" s="42"/>
      <c r="F5" s="42"/>
      <c r="G5" s="42"/>
      <c r="H5" s="42"/>
      <c r="I5" s="42"/>
      <c r="J5" s="42"/>
      <c r="K5" s="42"/>
      <c r="M5" s="424"/>
      <c r="N5" s="425"/>
      <c r="O5" s="425"/>
      <c r="P5" s="425"/>
      <c r="Q5" s="426"/>
    </row>
    <row r="6" spans="1:17" ht="14.45" customHeight="1" x14ac:dyDescent="0.45">
      <c r="A6" s="42"/>
      <c r="B6" s="42"/>
      <c r="C6" s="42"/>
      <c r="D6" s="42"/>
      <c r="E6" s="42"/>
      <c r="F6" s="42"/>
      <c r="G6" s="42"/>
      <c r="H6" s="42"/>
      <c r="I6" s="42"/>
      <c r="J6" s="42"/>
      <c r="K6" s="42"/>
      <c r="M6" s="424"/>
      <c r="N6" s="425"/>
      <c r="O6" s="425"/>
      <c r="P6" s="425"/>
      <c r="Q6" s="426"/>
    </row>
    <row r="7" spans="1:17" ht="14.45" customHeight="1" x14ac:dyDescent="0.55000000000000004">
      <c r="A7" s="434" t="s">
        <v>92</v>
      </c>
      <c r="B7" s="434"/>
      <c r="C7" s="434"/>
      <c r="D7" s="434"/>
      <c r="E7" s="434"/>
      <c r="F7" s="434"/>
      <c r="G7" s="39"/>
      <c r="H7" s="39"/>
      <c r="I7" s="39"/>
      <c r="J7" s="39"/>
      <c r="K7" s="39"/>
      <c r="M7" s="67" t="s">
        <v>106</v>
      </c>
      <c r="N7" s="65"/>
      <c r="O7" s="65"/>
      <c r="P7" s="65"/>
      <c r="Q7" s="66"/>
    </row>
    <row r="8" spans="1:17" ht="14.45" customHeight="1" x14ac:dyDescent="0.5">
      <c r="A8" s="434"/>
      <c r="B8" s="434"/>
      <c r="C8" s="434"/>
      <c r="D8" s="434"/>
      <c r="E8" s="434"/>
      <c r="F8" s="434"/>
      <c r="G8" s="39"/>
      <c r="H8" s="39"/>
      <c r="I8" s="39"/>
      <c r="J8" s="39"/>
      <c r="K8" s="39"/>
      <c r="M8" s="437" t="s">
        <v>110</v>
      </c>
      <c r="N8" s="438"/>
      <c r="O8" s="438"/>
      <c r="P8" s="438"/>
      <c r="Q8" s="439"/>
    </row>
    <row r="9" spans="1:17" ht="14.45" customHeight="1" x14ac:dyDescent="0.55000000000000004">
      <c r="A9" s="434"/>
      <c r="B9" s="434"/>
      <c r="C9" s="434"/>
      <c r="D9" s="434"/>
      <c r="E9" s="434"/>
      <c r="F9" s="434"/>
      <c r="G9" s="39"/>
      <c r="H9" s="39"/>
      <c r="I9" s="39"/>
      <c r="J9" s="39"/>
      <c r="K9" s="39"/>
      <c r="M9" s="64"/>
      <c r="N9" s="65"/>
      <c r="O9" s="65"/>
      <c r="P9" s="65"/>
      <c r="Q9" s="66"/>
    </row>
    <row r="10" spans="1:17" ht="14.45" customHeight="1" x14ac:dyDescent="0.45">
      <c r="A10" s="434"/>
      <c r="B10" s="434"/>
      <c r="C10" s="434"/>
      <c r="D10" s="434"/>
      <c r="E10" s="434"/>
      <c r="F10" s="434"/>
      <c r="G10" s="39"/>
      <c r="H10" s="39"/>
      <c r="I10" s="39"/>
      <c r="J10" s="39"/>
      <c r="K10" s="39"/>
      <c r="M10" s="427" t="s">
        <v>108</v>
      </c>
      <c r="N10" s="428"/>
      <c r="O10" s="428"/>
      <c r="P10" s="428"/>
      <c r="Q10" s="429"/>
    </row>
    <row r="11" spans="1:17" ht="14.45" customHeight="1" x14ac:dyDescent="0.45">
      <c r="A11" s="434"/>
      <c r="B11" s="434"/>
      <c r="C11" s="434"/>
      <c r="D11" s="434"/>
      <c r="E11" s="434"/>
      <c r="F11" s="434"/>
      <c r="G11" s="39"/>
      <c r="H11" s="39"/>
      <c r="I11" s="39"/>
      <c r="J11" s="39"/>
      <c r="K11" s="39"/>
      <c r="M11" s="427"/>
      <c r="N11" s="428"/>
      <c r="O11" s="428"/>
      <c r="P11" s="428"/>
      <c r="Q11" s="429"/>
    </row>
    <row r="12" spans="1:17" ht="14.45" customHeight="1" x14ac:dyDescent="0.45">
      <c r="A12" s="434"/>
      <c r="B12" s="434"/>
      <c r="C12" s="434"/>
      <c r="D12" s="434"/>
      <c r="E12" s="434"/>
      <c r="F12" s="434"/>
      <c r="G12" s="39"/>
      <c r="H12" s="39"/>
      <c r="I12" s="39"/>
      <c r="J12" s="39"/>
      <c r="K12" s="39"/>
      <c r="M12" s="427"/>
      <c r="N12" s="428"/>
      <c r="O12" s="428"/>
      <c r="P12" s="428"/>
      <c r="Q12" s="429"/>
    </row>
    <row r="13" spans="1:17" ht="14.45" customHeight="1" x14ac:dyDescent="0.45">
      <c r="A13" s="434"/>
      <c r="B13" s="434"/>
      <c r="C13" s="434"/>
      <c r="D13" s="434"/>
      <c r="E13" s="434"/>
      <c r="F13" s="434"/>
      <c r="G13" s="39"/>
      <c r="H13" s="39"/>
      <c r="I13" s="39"/>
      <c r="J13" s="39"/>
      <c r="K13" s="39"/>
      <c r="M13" s="427"/>
      <c r="N13" s="428"/>
      <c r="O13" s="428"/>
      <c r="P13" s="428"/>
      <c r="Q13" s="429"/>
    </row>
    <row r="14" spans="1:17" ht="14.45" customHeight="1" x14ac:dyDescent="0.45">
      <c r="A14" s="434"/>
      <c r="B14" s="434"/>
      <c r="C14" s="434"/>
      <c r="D14" s="434"/>
      <c r="E14" s="434"/>
      <c r="F14" s="434"/>
      <c r="G14" s="39"/>
      <c r="H14" s="39"/>
      <c r="I14" s="39"/>
      <c r="J14" s="39"/>
      <c r="K14" s="39"/>
      <c r="M14" s="427"/>
      <c r="N14" s="428"/>
      <c r="O14" s="428"/>
      <c r="P14" s="428"/>
      <c r="Q14" s="429"/>
    </row>
    <row r="15" spans="1:17" ht="14.45" customHeight="1" x14ac:dyDescent="0.55000000000000004">
      <c r="A15" s="434"/>
      <c r="B15" s="434"/>
      <c r="C15" s="434"/>
      <c r="D15" s="434"/>
      <c r="E15" s="434"/>
      <c r="F15" s="434"/>
      <c r="G15" s="39"/>
      <c r="H15" s="39"/>
      <c r="I15" s="39"/>
      <c r="J15" s="39"/>
      <c r="K15" s="39"/>
      <c r="M15" s="64"/>
      <c r="N15" s="65"/>
      <c r="O15" s="65"/>
      <c r="P15" s="65"/>
      <c r="Q15" s="66"/>
    </row>
    <row r="16" spans="1:17" ht="14.45" customHeight="1" x14ac:dyDescent="0.45">
      <c r="A16" s="434"/>
      <c r="B16" s="434"/>
      <c r="C16" s="434"/>
      <c r="D16" s="434"/>
      <c r="E16" s="434"/>
      <c r="F16" s="434"/>
      <c r="G16" s="39"/>
      <c r="H16" s="39"/>
      <c r="I16" s="39"/>
      <c r="J16" s="39"/>
      <c r="K16" s="39"/>
      <c r="M16" s="427" t="s">
        <v>109</v>
      </c>
      <c r="N16" s="428"/>
      <c r="O16" s="428"/>
      <c r="P16" s="428"/>
      <c r="Q16" s="429"/>
    </row>
    <row r="17" spans="1:17" ht="14.45" customHeight="1" x14ac:dyDescent="0.45">
      <c r="A17" s="434"/>
      <c r="B17" s="434"/>
      <c r="C17" s="434"/>
      <c r="D17" s="434"/>
      <c r="E17" s="434"/>
      <c r="F17" s="434"/>
      <c r="G17" s="39"/>
      <c r="H17" s="39"/>
      <c r="I17" s="39"/>
      <c r="J17" s="39"/>
      <c r="K17" s="39"/>
      <c r="M17" s="427"/>
      <c r="N17" s="428"/>
      <c r="O17" s="428"/>
      <c r="P17" s="428"/>
      <c r="Q17" s="429"/>
    </row>
    <row r="18" spans="1:17" ht="14.45" customHeight="1" thickBot="1" x14ac:dyDescent="0.5">
      <c r="A18" s="434"/>
      <c r="B18" s="434"/>
      <c r="C18" s="434"/>
      <c r="D18" s="434"/>
      <c r="E18" s="434"/>
      <c r="F18" s="434"/>
      <c r="G18" s="39"/>
      <c r="H18" s="39"/>
      <c r="I18" s="39"/>
      <c r="J18" s="39"/>
      <c r="K18" s="39"/>
      <c r="M18" s="430"/>
      <c r="N18" s="431"/>
      <c r="O18" s="431"/>
      <c r="P18" s="431"/>
      <c r="Q18" s="432"/>
    </row>
    <row r="19" spans="1:17" ht="14.45" customHeight="1" x14ac:dyDescent="0.45">
      <c r="A19" s="434"/>
      <c r="B19" s="434"/>
      <c r="C19" s="434"/>
      <c r="D19" s="434"/>
      <c r="E19" s="434"/>
      <c r="F19" s="434"/>
      <c r="G19" s="39"/>
      <c r="H19" s="39"/>
      <c r="I19" s="39"/>
      <c r="J19" s="39"/>
      <c r="K19" s="39"/>
    </row>
    <row r="20" spans="1:17" ht="14.45" customHeight="1" x14ac:dyDescent="0.45">
      <c r="A20" s="434"/>
      <c r="B20" s="434"/>
      <c r="C20" s="434"/>
      <c r="D20" s="434"/>
      <c r="E20" s="434"/>
      <c r="F20" s="434"/>
      <c r="G20" s="39"/>
      <c r="H20" s="39"/>
      <c r="I20" s="39"/>
      <c r="J20" s="39"/>
      <c r="K20" s="39"/>
    </row>
    <row r="21" spans="1:17" ht="14.45" customHeight="1" x14ac:dyDescent="0.55000000000000004">
      <c r="A21" s="434"/>
      <c r="B21" s="434"/>
      <c r="C21" s="434"/>
      <c r="D21" s="434"/>
      <c r="E21" s="434"/>
      <c r="F21" s="434"/>
      <c r="G21" s="39"/>
      <c r="H21" s="39"/>
      <c r="I21" s="39"/>
      <c r="J21" s="39"/>
      <c r="K21" s="39"/>
      <c r="M21" s="55" t="s">
        <v>105</v>
      </c>
    </row>
    <row r="22" spans="1:17" ht="14.45" customHeight="1" x14ac:dyDescent="0.45">
      <c r="A22" s="434"/>
      <c r="B22" s="434"/>
      <c r="C22" s="434"/>
      <c r="D22" s="434"/>
      <c r="E22" s="434"/>
      <c r="F22" s="434"/>
      <c r="G22" s="39"/>
      <c r="H22" s="39"/>
      <c r="I22" s="39"/>
      <c r="J22" s="39"/>
      <c r="K22" s="39"/>
    </row>
    <row r="23" spans="1:17" ht="14.45" customHeight="1" x14ac:dyDescent="0.45">
      <c r="A23" s="434"/>
      <c r="B23" s="434"/>
      <c r="C23" s="434"/>
      <c r="D23" s="434"/>
      <c r="E23" s="434"/>
      <c r="F23" s="434"/>
      <c r="G23" s="39"/>
      <c r="H23" s="39"/>
      <c r="I23" s="39"/>
      <c r="J23" s="39"/>
      <c r="K23" s="39"/>
    </row>
    <row r="24" spans="1:17" ht="14.45" customHeight="1" x14ac:dyDescent="0.45">
      <c r="A24" s="434"/>
      <c r="B24" s="434"/>
      <c r="C24" s="434"/>
      <c r="D24" s="434"/>
      <c r="E24" s="434"/>
      <c r="F24" s="434"/>
      <c r="G24" s="436"/>
      <c r="H24" s="436"/>
      <c r="I24" s="436"/>
      <c r="J24" s="436"/>
      <c r="K24" s="436"/>
    </row>
    <row r="25" spans="1:17" x14ac:dyDescent="0.45">
      <c r="A25" s="434"/>
      <c r="B25" s="434"/>
      <c r="C25" s="434"/>
      <c r="D25" s="434"/>
      <c r="E25" s="434"/>
      <c r="F25" s="434"/>
      <c r="G25" s="436"/>
      <c r="H25" s="436"/>
      <c r="I25" s="436"/>
      <c r="J25" s="436"/>
      <c r="K25" s="436"/>
    </row>
    <row r="26" spans="1:17" x14ac:dyDescent="0.45">
      <c r="A26" s="434"/>
      <c r="B26" s="434"/>
      <c r="C26" s="434"/>
      <c r="D26" s="434"/>
      <c r="E26" s="434"/>
      <c r="F26" s="434"/>
      <c r="G26" s="436"/>
      <c r="H26" s="436"/>
      <c r="I26" s="436"/>
      <c r="J26" s="436"/>
      <c r="K26" s="436"/>
    </row>
    <row r="27" spans="1:17" x14ac:dyDescent="0.45">
      <c r="A27" s="434"/>
      <c r="B27" s="434"/>
      <c r="C27" s="434"/>
      <c r="D27" s="434"/>
      <c r="E27" s="434"/>
      <c r="F27" s="434"/>
      <c r="G27" s="436"/>
      <c r="H27" s="436"/>
      <c r="I27" s="436"/>
      <c r="J27" s="436"/>
      <c r="K27" s="436"/>
    </row>
    <row r="28" spans="1:17" x14ac:dyDescent="0.45">
      <c r="A28" s="434"/>
      <c r="B28" s="434"/>
      <c r="C28" s="434"/>
      <c r="D28" s="434"/>
      <c r="E28" s="434"/>
      <c r="F28" s="434"/>
      <c r="G28" s="436"/>
      <c r="H28" s="436"/>
      <c r="I28" s="436"/>
      <c r="J28" s="436"/>
      <c r="K28" s="436"/>
    </row>
    <row r="29" spans="1:17" ht="15.75" x14ac:dyDescent="0.45">
      <c r="A29" s="40"/>
      <c r="B29" s="40"/>
      <c r="C29" s="40"/>
      <c r="D29" s="40"/>
      <c r="E29" s="40"/>
      <c r="F29" s="40"/>
      <c r="G29" s="41"/>
      <c r="H29" s="41"/>
      <c r="I29" s="41"/>
      <c r="J29" s="41"/>
      <c r="K29" s="41"/>
    </row>
    <row r="30" spans="1:17" ht="15.75" x14ac:dyDescent="0.45">
      <c r="A30" s="40"/>
      <c r="B30" s="40"/>
      <c r="C30" s="40"/>
      <c r="D30" s="40"/>
      <c r="E30" s="40"/>
      <c r="F30" s="40"/>
      <c r="G30" s="41"/>
      <c r="H30" s="41"/>
      <c r="I30" s="41"/>
      <c r="J30" s="41"/>
      <c r="K30" s="41"/>
    </row>
    <row r="31" spans="1:17" ht="15.75" x14ac:dyDescent="0.45">
      <c r="A31" s="40"/>
      <c r="B31" s="40"/>
      <c r="C31" s="40"/>
      <c r="D31" s="40"/>
      <c r="E31" s="40"/>
      <c r="F31" s="40"/>
      <c r="G31" s="41"/>
      <c r="H31" s="41"/>
      <c r="I31" s="41"/>
      <c r="J31" s="41"/>
      <c r="K31" s="41"/>
    </row>
    <row r="32" spans="1:17" ht="27" customHeight="1" x14ac:dyDescent="0.45">
      <c r="A32" s="433" t="s">
        <v>103</v>
      </c>
      <c r="B32" s="433"/>
      <c r="C32" s="433"/>
      <c r="D32" s="433"/>
      <c r="E32" s="433"/>
      <c r="F32" s="433"/>
      <c r="G32" s="433"/>
      <c r="H32" s="433"/>
      <c r="I32" s="433"/>
      <c r="J32" s="433"/>
      <c r="K32" s="433"/>
    </row>
    <row r="33" spans="1:12" ht="29.45" customHeight="1" x14ac:dyDescent="0.45">
      <c r="A33" s="440" t="s">
        <v>111</v>
      </c>
      <c r="B33" s="433"/>
      <c r="C33" s="433"/>
      <c r="D33" s="433"/>
      <c r="E33" s="433"/>
      <c r="F33" s="433"/>
      <c r="G33" s="433"/>
      <c r="H33" s="433"/>
      <c r="I33" s="433"/>
      <c r="J33" s="433"/>
      <c r="K33" s="433"/>
    </row>
    <row r="34" spans="1:12" ht="29.45" customHeight="1" x14ac:dyDescent="0.45">
      <c r="A34" s="440" t="s">
        <v>112</v>
      </c>
      <c r="B34" s="433"/>
      <c r="C34" s="433"/>
      <c r="D34" s="433"/>
      <c r="E34" s="433"/>
      <c r="F34" s="433"/>
      <c r="G34" s="433"/>
      <c r="H34" s="433"/>
      <c r="I34" s="433"/>
      <c r="J34" s="433"/>
      <c r="K34" s="433"/>
    </row>
    <row r="35" spans="1:12" ht="9.6" customHeight="1" x14ac:dyDescent="0.45">
      <c r="A35" s="433"/>
      <c r="B35" s="433"/>
      <c r="C35" s="433"/>
      <c r="D35" s="433"/>
      <c r="E35" s="433"/>
      <c r="F35" s="433"/>
      <c r="G35" s="433"/>
      <c r="H35" s="433"/>
      <c r="I35" s="433"/>
      <c r="J35" s="433"/>
      <c r="K35" s="433"/>
    </row>
    <row r="36" spans="1:12" ht="28.25" customHeight="1" x14ac:dyDescent="0.45">
      <c r="A36" s="433" t="s">
        <v>102</v>
      </c>
      <c r="B36" s="433"/>
      <c r="C36" s="433"/>
      <c r="D36" s="433"/>
      <c r="E36" s="433"/>
      <c r="F36" s="433"/>
      <c r="G36" s="433"/>
      <c r="H36" s="433"/>
      <c r="I36" s="433"/>
      <c r="J36" s="433"/>
      <c r="K36" s="433"/>
    </row>
    <row r="37" spans="1:12" ht="28.15" x14ac:dyDescent="0.45">
      <c r="A37" s="54"/>
      <c r="B37" s="54"/>
      <c r="C37" s="54"/>
      <c r="D37" s="54"/>
      <c r="E37" s="54"/>
      <c r="F37" s="54"/>
      <c r="G37" s="54"/>
      <c r="H37" s="54"/>
      <c r="I37" s="54"/>
      <c r="J37" s="54"/>
      <c r="K37" s="54"/>
    </row>
    <row r="38" spans="1:12" ht="28.15" x14ac:dyDescent="0.45">
      <c r="A38" s="54"/>
      <c r="B38" s="54"/>
      <c r="C38" s="54"/>
      <c r="D38" s="54"/>
      <c r="E38" s="54"/>
      <c r="F38" s="54"/>
      <c r="G38" s="54"/>
      <c r="H38" s="54"/>
      <c r="I38" s="54"/>
      <c r="J38" s="54"/>
      <c r="K38" s="54"/>
    </row>
    <row r="39" spans="1:12" ht="14.25" customHeight="1" x14ac:dyDescent="0.45">
      <c r="A39" s="420" t="s">
        <v>104</v>
      </c>
      <c r="B39" s="420"/>
      <c r="C39" s="420"/>
      <c r="D39" s="420"/>
      <c r="E39" s="420"/>
      <c r="F39" s="420"/>
      <c r="G39" s="420"/>
      <c r="H39" s="420"/>
      <c r="I39" s="420"/>
      <c r="J39" s="420"/>
      <c r="K39" s="420"/>
      <c r="L39" s="311"/>
    </row>
    <row r="40" spans="1:12" ht="14.25" customHeight="1" x14ac:dyDescent="0.45">
      <c r="A40" s="420"/>
      <c r="B40" s="420"/>
      <c r="C40" s="420"/>
      <c r="D40" s="420"/>
      <c r="E40" s="420"/>
      <c r="F40" s="420"/>
      <c r="G40" s="420"/>
      <c r="H40" s="420"/>
      <c r="I40" s="420"/>
      <c r="J40" s="420"/>
      <c r="K40" s="420"/>
      <c r="L40" s="311"/>
    </row>
    <row r="41" spans="1:12" ht="14.25" customHeight="1" x14ac:dyDescent="0.45">
      <c r="A41" s="420"/>
      <c r="B41" s="420"/>
      <c r="C41" s="420"/>
      <c r="D41" s="420"/>
      <c r="E41" s="420"/>
      <c r="F41" s="420"/>
      <c r="G41" s="420"/>
      <c r="H41" s="420"/>
      <c r="I41" s="420"/>
      <c r="J41" s="420"/>
      <c r="K41" s="420"/>
      <c r="L41" s="311"/>
    </row>
    <row r="42" spans="1:12" ht="14.25" customHeight="1" x14ac:dyDescent="0.45">
      <c r="A42" s="420"/>
      <c r="B42" s="420"/>
      <c r="C42" s="420"/>
      <c r="D42" s="420"/>
      <c r="E42" s="420"/>
      <c r="F42" s="420"/>
      <c r="G42" s="420"/>
      <c r="H42" s="420"/>
      <c r="I42" s="420"/>
      <c r="J42" s="420"/>
      <c r="K42" s="420"/>
      <c r="L42" s="311"/>
    </row>
    <row r="43" spans="1:12" ht="14.25" customHeight="1" x14ac:dyDescent="0.45">
      <c r="A43" s="420" t="s">
        <v>100</v>
      </c>
      <c r="B43" s="420"/>
      <c r="C43" s="420"/>
      <c r="D43" s="420"/>
      <c r="E43" s="420"/>
      <c r="F43" s="420"/>
      <c r="G43" s="420"/>
      <c r="H43" s="420"/>
      <c r="I43" s="420"/>
      <c r="J43" s="420"/>
      <c r="K43" s="420"/>
      <c r="L43" s="311"/>
    </row>
    <row r="44" spans="1:12" ht="14.25" customHeight="1" x14ac:dyDescent="0.45">
      <c r="A44" s="420"/>
      <c r="B44" s="420"/>
      <c r="C44" s="420"/>
      <c r="D44" s="420"/>
      <c r="E44" s="420"/>
      <c r="F44" s="420"/>
      <c r="G44" s="420"/>
      <c r="H44" s="420"/>
      <c r="I44" s="420"/>
      <c r="J44" s="420"/>
      <c r="K44" s="420"/>
      <c r="L44" s="311"/>
    </row>
    <row r="45" spans="1:12" ht="14.25" customHeight="1" x14ac:dyDescent="0.45">
      <c r="A45" s="420"/>
      <c r="B45" s="420"/>
      <c r="C45" s="420"/>
      <c r="D45" s="420"/>
      <c r="E45" s="420"/>
      <c r="F45" s="420"/>
      <c r="G45" s="420"/>
      <c r="H45" s="420"/>
      <c r="I45" s="420"/>
      <c r="J45" s="420"/>
      <c r="K45" s="420"/>
      <c r="L45" s="311"/>
    </row>
    <row r="46" spans="1:12" ht="14.25" customHeight="1" x14ac:dyDescent="0.45">
      <c r="A46" s="420"/>
      <c r="B46" s="420"/>
      <c r="C46" s="420"/>
      <c r="D46" s="420"/>
      <c r="E46" s="420"/>
      <c r="F46" s="420"/>
      <c r="G46" s="420"/>
      <c r="H46" s="420"/>
      <c r="I46" s="420"/>
      <c r="J46" s="420"/>
      <c r="K46" s="420"/>
      <c r="L46" s="311"/>
    </row>
    <row r="47" spans="1:12" ht="14.25" customHeight="1" x14ac:dyDescent="0.45">
      <c r="A47" s="420" t="s">
        <v>101</v>
      </c>
      <c r="B47" s="420"/>
      <c r="C47" s="420"/>
      <c r="D47" s="420"/>
      <c r="E47" s="420"/>
      <c r="F47" s="420"/>
      <c r="G47" s="420"/>
      <c r="H47" s="420"/>
      <c r="I47" s="420"/>
      <c r="J47" s="420"/>
      <c r="K47" s="420"/>
      <c r="L47" s="311"/>
    </row>
    <row r="48" spans="1:12" ht="14.25" customHeight="1" x14ac:dyDescent="0.45">
      <c r="A48" s="420"/>
      <c r="B48" s="420"/>
      <c r="C48" s="420"/>
      <c r="D48" s="420"/>
      <c r="E48" s="420"/>
      <c r="F48" s="420"/>
      <c r="G48" s="420"/>
      <c r="H48" s="420"/>
      <c r="I48" s="420"/>
      <c r="J48" s="420"/>
      <c r="K48" s="420"/>
      <c r="L48" s="311"/>
    </row>
    <row r="49" spans="1:12" ht="14.25" customHeight="1" x14ac:dyDescent="0.45">
      <c r="A49" s="420"/>
      <c r="B49" s="420"/>
      <c r="C49" s="420"/>
      <c r="D49" s="420"/>
      <c r="E49" s="420"/>
      <c r="F49" s="420"/>
      <c r="G49" s="420"/>
      <c r="H49" s="420"/>
      <c r="I49" s="420"/>
      <c r="J49" s="420"/>
      <c r="K49" s="420"/>
      <c r="L49" s="311"/>
    </row>
    <row r="50" spans="1:12" ht="14.25" customHeight="1" x14ac:dyDescent="0.45">
      <c r="A50" s="420"/>
      <c r="B50" s="420"/>
      <c r="C50" s="420"/>
      <c r="D50" s="420"/>
      <c r="E50" s="420"/>
      <c r="F50" s="420"/>
      <c r="G50" s="420"/>
      <c r="H50" s="420"/>
      <c r="I50" s="420"/>
      <c r="J50" s="420"/>
      <c r="K50" s="420"/>
      <c r="L50" s="311"/>
    </row>
  </sheetData>
  <mergeCells count="15">
    <mergeCell ref="A43:K46"/>
    <mergeCell ref="A47:K50"/>
    <mergeCell ref="M2:Q6"/>
    <mergeCell ref="M16:Q18"/>
    <mergeCell ref="M10:Q14"/>
    <mergeCell ref="A36:K36"/>
    <mergeCell ref="A7:F28"/>
    <mergeCell ref="A1:K4"/>
    <mergeCell ref="G24:K28"/>
    <mergeCell ref="A32:K32"/>
    <mergeCell ref="M8:Q8"/>
    <mergeCell ref="A34:K34"/>
    <mergeCell ref="A35:K35"/>
    <mergeCell ref="A33:K33"/>
    <mergeCell ref="A39:K42"/>
  </mergeCells>
  <hyperlinks>
    <hyperlink ref="M8" r:id="rId1" xr:uid="{FEAA1AD8-4236-467A-9F01-853C1985AD47}"/>
    <hyperlink ref="A34" r:id="rId2" display="https://www.FreezeDryHype.com/" xr:uid="{13A2B778-0C83-40D4-9202-D1BC7208DDCF}"/>
    <hyperlink ref="A33:K33" r:id="rId3" display="FreezeDriedFoodies.com" xr:uid="{FA0F6E55-73FA-47F4-B783-0A5D09B6E7B9}"/>
  </hyperlinks>
  <printOptions horizontalCentered="1"/>
  <pageMargins left="0.7" right="0.7" top="0.75" bottom="0.75" header="0.3" footer="0.3"/>
  <pageSetup scale="83" orientation="portrait" horizontalDpi="300" verticalDpi="300"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10FDC-3D9B-44A3-998F-AC54DFF02CBB}">
  <sheetPr>
    <tabColor rgb="FFFFFF00"/>
    <pageSetUpPr fitToPage="1"/>
  </sheetPr>
  <dimension ref="A1:A25"/>
  <sheetViews>
    <sheetView workbookViewId="0">
      <selection activeCell="A35" sqref="A35"/>
    </sheetView>
  </sheetViews>
  <sheetFormatPr defaultRowHeight="13.5" x14ac:dyDescent="0.35"/>
  <cols>
    <col min="1" max="1" width="158.19921875" style="69" customWidth="1"/>
    <col min="2" max="16384" width="9.06640625" style="69"/>
  </cols>
  <sheetData>
    <row r="1" spans="1:1" ht="13.9" x14ac:dyDescent="0.35">
      <c r="A1" s="68" t="s">
        <v>117</v>
      </c>
    </row>
    <row r="2" spans="1:1" x14ac:dyDescent="0.35">
      <c r="A2" s="70"/>
    </row>
    <row r="3" spans="1:1" ht="13.9" x14ac:dyDescent="0.4">
      <c r="A3" s="70" t="s">
        <v>124</v>
      </c>
    </row>
    <row r="4" spans="1:1" x14ac:dyDescent="0.35">
      <c r="A4" s="70"/>
    </row>
    <row r="5" spans="1:1" x14ac:dyDescent="0.35">
      <c r="A5" s="70" t="s">
        <v>113</v>
      </c>
    </row>
    <row r="6" spans="1:1" x14ac:dyDescent="0.35">
      <c r="A6" s="70"/>
    </row>
    <row r="7" spans="1:1" ht="27" x14ac:dyDescent="0.35">
      <c r="A7" s="71" t="s">
        <v>114</v>
      </c>
    </row>
    <row r="8" spans="1:1" ht="13.5" customHeight="1" x14ac:dyDescent="0.35">
      <c r="A8" s="70"/>
    </row>
    <row r="9" spans="1:1" x14ac:dyDescent="0.35">
      <c r="A9" s="70" t="s">
        <v>115</v>
      </c>
    </row>
    <row r="10" spans="1:1" x14ac:dyDescent="0.35">
      <c r="A10" s="70"/>
    </row>
    <row r="11" spans="1:1" x14ac:dyDescent="0.35">
      <c r="A11" s="70" t="s">
        <v>116</v>
      </c>
    </row>
    <row r="12" spans="1:1" x14ac:dyDescent="0.35">
      <c r="A12" s="70"/>
    </row>
    <row r="13" spans="1:1" ht="13.9" x14ac:dyDescent="0.35">
      <c r="A13" s="68" t="s">
        <v>118</v>
      </c>
    </row>
    <row r="14" spans="1:1" x14ac:dyDescent="0.35">
      <c r="A14" s="70"/>
    </row>
    <row r="15" spans="1:1" x14ac:dyDescent="0.35">
      <c r="A15" s="70" t="s">
        <v>119</v>
      </c>
    </row>
    <row r="16" spans="1:1" x14ac:dyDescent="0.35">
      <c r="A16" s="70"/>
    </row>
    <row r="17" spans="1:1" ht="27" x14ac:dyDescent="0.35">
      <c r="A17" s="71" t="s">
        <v>120</v>
      </c>
    </row>
    <row r="18" spans="1:1" x14ac:dyDescent="0.35">
      <c r="A18" s="70"/>
    </row>
    <row r="19" spans="1:1" x14ac:dyDescent="0.35">
      <c r="A19" s="70" t="s">
        <v>121</v>
      </c>
    </row>
    <row r="20" spans="1:1" x14ac:dyDescent="0.35">
      <c r="A20" s="70"/>
    </row>
    <row r="21" spans="1:1" x14ac:dyDescent="0.35">
      <c r="A21" s="70" t="s">
        <v>122</v>
      </c>
    </row>
    <row r="22" spans="1:1" x14ac:dyDescent="0.35">
      <c r="A22" s="70"/>
    </row>
    <row r="23" spans="1:1" ht="13.9" x14ac:dyDescent="0.35">
      <c r="A23" s="68" t="s">
        <v>123</v>
      </c>
    </row>
    <row r="24" spans="1:1" x14ac:dyDescent="0.35">
      <c r="A24" s="70"/>
    </row>
    <row r="25" spans="1:1" ht="14.25" x14ac:dyDescent="0.45">
      <c r="A25" s="38" t="s">
        <v>125</v>
      </c>
    </row>
  </sheetData>
  <sheetProtection sheet="1" objects="1" scenarios="1"/>
  <pageMargins left="0.7" right="0.7" top="1.5" bottom="0.75" header="0.3" footer="0.3"/>
  <pageSetup scale="77" orientation="landscape" horizontalDpi="300" verticalDpi="300" r:id="rId1"/>
  <headerFooter>
    <oddHeader>&amp;C&amp;"Rastanty Cortez,Regular"&amp;72Costing Pricing Worksheet - FreezeDryHype.com</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A443-D1A6-444A-B8B0-FD0617B3FF99}">
  <sheetPr>
    <tabColor rgb="FFFF0000"/>
    <pageSetUpPr fitToPage="1"/>
  </sheetPr>
  <dimension ref="A1:H114"/>
  <sheetViews>
    <sheetView topLeftCell="C1" workbookViewId="0">
      <selection activeCell="U9" sqref="U9"/>
    </sheetView>
  </sheetViews>
  <sheetFormatPr defaultRowHeight="13.5" x14ac:dyDescent="0.35"/>
  <cols>
    <col min="1" max="1" width="12.3984375" style="69" customWidth="1"/>
    <col min="2" max="16384" width="9.06640625" style="69"/>
  </cols>
  <sheetData>
    <row r="1" spans="1:8" s="313" customFormat="1" ht="22.5" x14ac:dyDescent="0.55000000000000004">
      <c r="A1" s="314" t="s">
        <v>371</v>
      </c>
      <c r="B1" s="315"/>
      <c r="C1" s="315"/>
      <c r="D1" s="315"/>
      <c r="E1" s="315"/>
      <c r="F1" s="315"/>
      <c r="G1" s="315"/>
      <c r="H1" s="315"/>
    </row>
    <row r="2" spans="1:8" s="313" customFormat="1" ht="22.5" x14ac:dyDescent="0.55000000000000004">
      <c r="A2" s="314"/>
      <c r="B2" s="315"/>
      <c r="C2" s="315"/>
      <c r="D2" s="315"/>
      <c r="E2" s="315"/>
      <c r="F2" s="315"/>
      <c r="G2" s="315"/>
      <c r="H2" s="315"/>
    </row>
    <row r="3" spans="1:8" ht="17.25" x14ac:dyDescent="0.35">
      <c r="A3" s="316" t="s">
        <v>416</v>
      </c>
      <c r="B3" s="70"/>
      <c r="C3" s="70"/>
      <c r="D3" s="70"/>
      <c r="E3" s="70"/>
      <c r="F3" s="70"/>
      <c r="G3" s="70"/>
      <c r="H3" s="70"/>
    </row>
    <row r="4" spans="1:8" ht="13.9" x14ac:dyDescent="0.4">
      <c r="A4" s="70" t="s">
        <v>417</v>
      </c>
      <c r="B4" s="70"/>
      <c r="C4" s="70"/>
      <c r="D4" s="70"/>
      <c r="E4" s="70"/>
      <c r="F4" s="70"/>
      <c r="G4" s="70"/>
      <c r="H4" s="70"/>
    </row>
    <row r="5" spans="1:8" x14ac:dyDescent="0.35">
      <c r="A5" s="70" t="s">
        <v>372</v>
      </c>
      <c r="B5" s="70"/>
      <c r="C5" s="70"/>
      <c r="D5" s="70"/>
      <c r="E5" s="70"/>
      <c r="F5" s="70"/>
      <c r="G5" s="70"/>
      <c r="H5" s="70"/>
    </row>
    <row r="6" spans="1:8" x14ac:dyDescent="0.35">
      <c r="A6" s="317" t="s">
        <v>373</v>
      </c>
      <c r="B6" s="70"/>
      <c r="C6" s="70"/>
      <c r="D6" s="70"/>
      <c r="E6" s="70"/>
      <c r="F6" s="70"/>
      <c r="G6" s="70"/>
      <c r="H6" s="70"/>
    </row>
    <row r="7" spans="1:8" x14ac:dyDescent="0.35">
      <c r="A7" s="317" t="s">
        <v>374</v>
      </c>
      <c r="B7" s="70"/>
      <c r="C7" s="70"/>
      <c r="D7" s="70"/>
      <c r="E7" s="70"/>
      <c r="F7" s="70"/>
      <c r="G7" s="70"/>
      <c r="H7" s="70"/>
    </row>
    <row r="8" spans="1:8" x14ac:dyDescent="0.35">
      <c r="A8" s="317" t="s">
        <v>375</v>
      </c>
      <c r="B8" s="70"/>
      <c r="C8" s="70"/>
      <c r="D8" s="70"/>
      <c r="E8" s="70"/>
      <c r="F8" s="70"/>
      <c r="G8" s="70"/>
      <c r="H8" s="70"/>
    </row>
    <row r="9" spans="1:8" x14ac:dyDescent="0.35">
      <c r="A9" s="70" t="s">
        <v>376</v>
      </c>
      <c r="B9" s="70"/>
      <c r="C9" s="70"/>
      <c r="D9" s="70"/>
      <c r="E9" s="70"/>
      <c r="F9" s="70"/>
      <c r="G9" s="70"/>
      <c r="H9" s="70"/>
    </row>
    <row r="10" spans="1:8" x14ac:dyDescent="0.35">
      <c r="A10" s="70"/>
      <c r="B10" s="70"/>
      <c r="C10" s="70"/>
      <c r="D10" s="70"/>
      <c r="E10" s="70"/>
      <c r="F10" s="70"/>
      <c r="G10" s="70"/>
      <c r="H10" s="70"/>
    </row>
    <row r="11" spans="1:8" ht="17.25" x14ac:dyDescent="0.35">
      <c r="A11" s="316" t="s">
        <v>377</v>
      </c>
      <c r="B11" s="70"/>
      <c r="C11" s="70"/>
      <c r="D11" s="70"/>
      <c r="E11" s="70"/>
      <c r="F11" s="70"/>
      <c r="G11" s="70"/>
      <c r="H11" s="70"/>
    </row>
    <row r="12" spans="1:8" x14ac:dyDescent="0.35">
      <c r="A12" s="70" t="s">
        <v>378</v>
      </c>
      <c r="B12" s="70"/>
      <c r="C12" s="70"/>
      <c r="D12" s="70"/>
      <c r="E12" s="70"/>
      <c r="F12" s="70"/>
      <c r="G12" s="70"/>
      <c r="H12" s="70"/>
    </row>
    <row r="13" spans="1:8" ht="13.9" x14ac:dyDescent="0.35">
      <c r="A13" s="317" t="s">
        <v>418</v>
      </c>
      <c r="B13" s="70"/>
      <c r="C13" s="70"/>
      <c r="D13" s="70"/>
      <c r="E13" s="70"/>
      <c r="F13" s="70"/>
      <c r="G13" s="70"/>
      <c r="H13" s="70"/>
    </row>
    <row r="14" spans="1:8" ht="13.9" x14ac:dyDescent="0.35">
      <c r="A14" s="317" t="s">
        <v>419</v>
      </c>
      <c r="B14" s="70"/>
      <c r="C14" s="70"/>
      <c r="D14" s="70"/>
      <c r="E14" s="70"/>
      <c r="F14" s="70"/>
      <c r="G14" s="70"/>
      <c r="H14" s="70"/>
    </row>
    <row r="15" spans="1:8" ht="13.9" x14ac:dyDescent="0.35">
      <c r="A15" s="317" t="s">
        <v>420</v>
      </c>
      <c r="B15" s="70"/>
      <c r="C15" s="70"/>
      <c r="D15" s="70"/>
      <c r="E15" s="70"/>
      <c r="F15" s="70"/>
      <c r="G15" s="70"/>
      <c r="H15" s="70"/>
    </row>
    <row r="16" spans="1:8" x14ac:dyDescent="0.35">
      <c r="A16" s="317"/>
      <c r="B16" s="70"/>
      <c r="C16" s="70"/>
      <c r="D16" s="70"/>
      <c r="E16" s="70"/>
      <c r="F16" s="70"/>
      <c r="G16" s="70"/>
      <c r="H16" s="70"/>
    </row>
    <row r="17" spans="1:8" ht="17.25" x14ac:dyDescent="0.35">
      <c r="A17" s="316" t="s">
        <v>379</v>
      </c>
      <c r="B17" s="70"/>
      <c r="C17" s="70"/>
      <c r="D17" s="70"/>
      <c r="E17" s="70"/>
      <c r="F17" s="70"/>
      <c r="G17" s="70"/>
      <c r="H17" s="70"/>
    </row>
    <row r="18" spans="1:8" ht="13.9" x14ac:dyDescent="0.4">
      <c r="A18" s="70" t="s">
        <v>421</v>
      </c>
      <c r="B18" s="70"/>
      <c r="C18" s="70"/>
      <c r="D18" s="70"/>
      <c r="E18" s="70"/>
      <c r="F18" s="70"/>
      <c r="G18" s="70"/>
      <c r="H18" s="70"/>
    </row>
    <row r="19" spans="1:8" x14ac:dyDescent="0.35">
      <c r="A19" s="70" t="s">
        <v>380</v>
      </c>
      <c r="B19" s="70"/>
      <c r="C19" s="70"/>
      <c r="D19" s="70"/>
      <c r="E19" s="70"/>
      <c r="F19" s="70"/>
      <c r="G19" s="70"/>
      <c r="H19" s="70"/>
    </row>
    <row r="20" spans="1:8" x14ac:dyDescent="0.35">
      <c r="A20" s="317" t="s">
        <v>19</v>
      </c>
      <c r="B20" s="70"/>
      <c r="C20" s="70"/>
      <c r="D20" s="70"/>
      <c r="E20" s="70"/>
      <c r="F20" s="70"/>
      <c r="G20" s="70"/>
      <c r="H20" s="70"/>
    </row>
    <row r="21" spans="1:8" x14ac:dyDescent="0.35">
      <c r="A21" s="317" t="s">
        <v>309</v>
      </c>
      <c r="B21" s="70"/>
      <c r="C21" s="70"/>
      <c r="D21" s="70"/>
      <c r="E21" s="70"/>
      <c r="F21" s="70"/>
      <c r="G21" s="70"/>
      <c r="H21" s="70"/>
    </row>
    <row r="22" spans="1:8" x14ac:dyDescent="0.35">
      <c r="A22" s="317" t="s">
        <v>381</v>
      </c>
      <c r="B22" s="70"/>
      <c r="C22" s="70"/>
      <c r="D22" s="70"/>
      <c r="E22" s="70"/>
      <c r="F22" s="70"/>
      <c r="G22" s="70"/>
      <c r="H22" s="70"/>
    </row>
    <row r="23" spans="1:8" x14ac:dyDescent="0.35">
      <c r="A23" s="317"/>
      <c r="B23" s="70"/>
      <c r="C23" s="70"/>
      <c r="D23" s="70"/>
      <c r="E23" s="70"/>
      <c r="F23" s="70"/>
      <c r="G23" s="70"/>
      <c r="H23" s="70"/>
    </row>
    <row r="24" spans="1:8" ht="17.25" x14ac:dyDescent="0.35">
      <c r="A24" s="316" t="s">
        <v>400</v>
      </c>
      <c r="B24" s="70"/>
      <c r="C24" s="70"/>
      <c r="D24" s="70"/>
      <c r="E24" s="70"/>
      <c r="F24" s="70"/>
      <c r="G24" s="70"/>
      <c r="H24" s="70"/>
    </row>
    <row r="25" spans="1:8" x14ac:dyDescent="0.35">
      <c r="A25" s="70" t="s">
        <v>401</v>
      </c>
      <c r="B25" s="70"/>
      <c r="C25" s="70"/>
      <c r="D25" s="70"/>
      <c r="E25" s="70"/>
      <c r="F25" s="70"/>
      <c r="G25" s="70"/>
      <c r="H25" s="70"/>
    </row>
    <row r="26" spans="1:8" ht="13.9" x14ac:dyDescent="0.4">
      <c r="A26" s="70" t="s">
        <v>422</v>
      </c>
      <c r="B26" s="70"/>
      <c r="C26" s="70"/>
      <c r="D26" s="70"/>
      <c r="E26" s="70"/>
      <c r="F26" s="70"/>
      <c r="G26" s="70"/>
      <c r="H26" s="70"/>
    </row>
    <row r="27" spans="1:8" x14ac:dyDescent="0.35">
      <c r="A27" s="70" t="s">
        <v>402</v>
      </c>
      <c r="B27" s="70"/>
      <c r="C27" s="70"/>
      <c r="D27" s="70"/>
      <c r="E27" s="70"/>
      <c r="F27" s="70"/>
      <c r="G27" s="70"/>
      <c r="H27" s="70"/>
    </row>
    <row r="28" spans="1:8" x14ac:dyDescent="0.35">
      <c r="A28" s="70" t="s">
        <v>403</v>
      </c>
      <c r="B28" s="70"/>
      <c r="C28" s="70"/>
      <c r="D28" s="70"/>
      <c r="E28" s="70"/>
      <c r="F28" s="70"/>
      <c r="G28" s="70"/>
      <c r="H28" s="70"/>
    </row>
    <row r="29" spans="1:8" x14ac:dyDescent="0.35">
      <c r="A29" s="70"/>
      <c r="B29" s="70"/>
      <c r="C29" s="70"/>
      <c r="D29" s="70"/>
      <c r="E29" s="70"/>
      <c r="F29" s="70"/>
      <c r="G29" s="70"/>
      <c r="H29" s="70"/>
    </row>
    <row r="30" spans="1:8" ht="22.5" x14ac:dyDescent="0.35">
      <c r="A30" s="314" t="s">
        <v>429</v>
      </c>
      <c r="B30" s="70"/>
      <c r="C30" s="70"/>
      <c r="D30" s="70"/>
      <c r="E30" s="70"/>
      <c r="F30" s="70"/>
      <c r="G30" s="70"/>
      <c r="H30" s="70"/>
    </row>
    <row r="31" spans="1:8" ht="9" customHeight="1" x14ac:dyDescent="0.35">
      <c r="A31" s="314"/>
      <c r="B31" s="70"/>
      <c r="C31" s="70"/>
      <c r="D31" s="70"/>
      <c r="E31" s="70"/>
      <c r="F31" s="70"/>
      <c r="G31" s="70"/>
      <c r="H31" s="70"/>
    </row>
    <row r="32" spans="1:8" ht="17.25" x14ac:dyDescent="0.35">
      <c r="A32" s="316" t="s">
        <v>404</v>
      </c>
      <c r="B32" s="70"/>
      <c r="C32" s="70"/>
      <c r="D32" s="70"/>
      <c r="E32" s="70"/>
      <c r="F32" s="70"/>
      <c r="G32" s="70"/>
      <c r="H32" s="70"/>
    </row>
    <row r="33" spans="1:8" ht="13.9" x14ac:dyDescent="0.4">
      <c r="A33" s="70" t="s">
        <v>423</v>
      </c>
      <c r="B33" s="70"/>
      <c r="C33" s="70"/>
      <c r="D33" s="70"/>
      <c r="E33" s="70"/>
      <c r="F33" s="70"/>
      <c r="G33" s="70"/>
      <c r="H33" s="70"/>
    </row>
    <row r="34" spans="1:8" x14ac:dyDescent="0.35">
      <c r="A34" s="70" t="s">
        <v>382</v>
      </c>
      <c r="B34" s="70"/>
      <c r="C34" s="70"/>
      <c r="D34" s="70"/>
      <c r="E34" s="70"/>
      <c r="F34" s="70"/>
      <c r="G34" s="70"/>
      <c r="H34" s="70"/>
    </row>
    <row r="35" spans="1:8" x14ac:dyDescent="0.35">
      <c r="A35" s="317" t="s">
        <v>383</v>
      </c>
      <c r="B35" s="70"/>
      <c r="C35" s="70"/>
      <c r="D35" s="70"/>
      <c r="E35" s="70"/>
      <c r="F35" s="70"/>
      <c r="G35" s="70"/>
      <c r="H35" s="70"/>
    </row>
    <row r="36" spans="1:8" x14ac:dyDescent="0.35">
      <c r="A36" s="317" t="s">
        <v>384</v>
      </c>
      <c r="B36" s="70"/>
      <c r="C36" s="70"/>
      <c r="D36" s="70"/>
      <c r="E36" s="70"/>
      <c r="F36" s="70"/>
      <c r="G36" s="70"/>
      <c r="H36" s="70"/>
    </row>
    <row r="37" spans="1:8" x14ac:dyDescent="0.35">
      <c r="A37" s="317" t="s">
        <v>385</v>
      </c>
      <c r="B37" s="70"/>
      <c r="C37" s="70"/>
      <c r="D37" s="70"/>
      <c r="E37" s="70"/>
      <c r="F37" s="70"/>
      <c r="G37" s="70"/>
      <c r="H37" s="70"/>
    </row>
    <row r="38" spans="1:8" x14ac:dyDescent="0.35">
      <c r="A38" s="317"/>
      <c r="B38" s="70"/>
      <c r="C38" s="70"/>
      <c r="D38" s="70"/>
      <c r="E38" s="70"/>
      <c r="F38" s="70"/>
      <c r="G38" s="70"/>
      <c r="H38" s="70"/>
    </row>
    <row r="39" spans="1:8" ht="17.25" x14ac:dyDescent="0.35">
      <c r="A39" s="316" t="s">
        <v>405</v>
      </c>
      <c r="B39" s="70"/>
      <c r="C39" s="70"/>
      <c r="D39" s="70"/>
      <c r="E39" s="70"/>
      <c r="F39" s="70"/>
      <c r="G39" s="70"/>
      <c r="H39" s="70"/>
    </row>
    <row r="40" spans="1:8" ht="13.9" x14ac:dyDescent="0.4">
      <c r="A40" s="70" t="s">
        <v>424</v>
      </c>
      <c r="B40" s="70"/>
      <c r="C40" s="70"/>
      <c r="D40" s="70"/>
      <c r="E40" s="70"/>
      <c r="F40" s="70"/>
      <c r="G40" s="70"/>
      <c r="H40" s="70"/>
    </row>
    <row r="41" spans="1:8" x14ac:dyDescent="0.35">
      <c r="A41" s="70"/>
      <c r="B41" s="70"/>
      <c r="C41" s="70"/>
      <c r="D41" s="70"/>
      <c r="E41" s="70"/>
      <c r="F41" s="70"/>
      <c r="G41" s="70"/>
      <c r="H41" s="70"/>
    </row>
    <row r="42" spans="1:8" ht="17.25" x14ac:dyDescent="0.35">
      <c r="A42" s="319" t="s">
        <v>430</v>
      </c>
      <c r="B42" s="320"/>
      <c r="C42" s="320"/>
      <c r="D42" s="320"/>
      <c r="E42" s="70"/>
      <c r="F42" s="70"/>
      <c r="G42" s="70"/>
      <c r="H42" s="70"/>
    </row>
    <row r="43" spans="1:8" x14ac:dyDescent="0.35">
      <c r="A43" s="70" t="s">
        <v>386</v>
      </c>
      <c r="B43" s="70"/>
      <c r="C43" s="70"/>
      <c r="D43" s="70"/>
      <c r="E43" s="70"/>
      <c r="F43" s="70"/>
      <c r="G43" s="70"/>
      <c r="H43" s="70"/>
    </row>
    <row r="44" spans="1:8" ht="13.9" x14ac:dyDescent="0.4">
      <c r="A44" s="70" t="s">
        <v>425</v>
      </c>
      <c r="B44" s="70"/>
      <c r="C44" s="70"/>
      <c r="D44" s="70"/>
      <c r="E44" s="70"/>
      <c r="F44" s="70"/>
      <c r="G44" s="70"/>
      <c r="H44" s="70"/>
    </row>
    <row r="45" spans="1:8" x14ac:dyDescent="0.35">
      <c r="A45" s="70" t="s">
        <v>387</v>
      </c>
      <c r="B45" s="70"/>
      <c r="C45" s="70"/>
      <c r="D45" s="70"/>
      <c r="E45" s="70"/>
      <c r="F45" s="70"/>
      <c r="G45" s="70"/>
      <c r="H45" s="70"/>
    </row>
    <row r="46" spans="1:8" ht="13.9" x14ac:dyDescent="0.4">
      <c r="A46" s="70" t="s">
        <v>426</v>
      </c>
      <c r="B46" s="70"/>
      <c r="C46" s="70"/>
      <c r="D46" s="70"/>
      <c r="E46" s="70"/>
      <c r="F46" s="70"/>
      <c r="G46" s="70"/>
      <c r="H46" s="70"/>
    </row>
    <row r="47" spans="1:8" x14ac:dyDescent="0.35">
      <c r="A47" s="70" t="s">
        <v>388</v>
      </c>
      <c r="B47" s="70"/>
      <c r="C47" s="70"/>
      <c r="D47" s="70"/>
      <c r="E47" s="70"/>
      <c r="F47" s="70"/>
      <c r="G47" s="70"/>
      <c r="H47" s="70"/>
    </row>
    <row r="48" spans="1:8" x14ac:dyDescent="0.35">
      <c r="A48" s="70"/>
      <c r="B48" s="70"/>
      <c r="C48" s="70"/>
      <c r="D48" s="70"/>
      <c r="E48" s="70"/>
      <c r="F48" s="70"/>
      <c r="G48" s="70"/>
      <c r="H48" s="70"/>
    </row>
    <row r="49" spans="1:8" ht="17.25" x14ac:dyDescent="0.35">
      <c r="A49" s="316" t="s">
        <v>389</v>
      </c>
      <c r="B49" s="70"/>
      <c r="C49" s="70"/>
      <c r="D49" s="70"/>
      <c r="E49" s="70"/>
      <c r="F49" s="70"/>
      <c r="G49" s="70"/>
      <c r="H49" s="70"/>
    </row>
    <row r="50" spans="1:8" ht="13.9" x14ac:dyDescent="0.35">
      <c r="A50" s="318" t="s">
        <v>427</v>
      </c>
      <c r="B50" s="70"/>
      <c r="C50" s="70"/>
      <c r="D50" s="70"/>
      <c r="E50" s="70"/>
      <c r="F50" s="70"/>
      <c r="G50" s="70"/>
      <c r="H50" s="70"/>
    </row>
    <row r="51" spans="1:8" ht="13.9" x14ac:dyDescent="0.35">
      <c r="A51" s="318" t="s">
        <v>428</v>
      </c>
      <c r="B51" s="70"/>
      <c r="C51" s="70"/>
      <c r="D51" s="70"/>
      <c r="E51" s="70"/>
      <c r="F51" s="70"/>
      <c r="G51" s="70"/>
      <c r="H51" s="70"/>
    </row>
    <row r="52" spans="1:8" ht="13.9" x14ac:dyDescent="0.35">
      <c r="A52" s="318"/>
      <c r="B52" s="70"/>
      <c r="C52" s="70"/>
      <c r="D52" s="70"/>
      <c r="E52" s="70"/>
      <c r="F52" s="70"/>
      <c r="G52" s="70"/>
      <c r="H52" s="70"/>
    </row>
    <row r="53" spans="1:8" ht="17.25" x14ac:dyDescent="0.35">
      <c r="A53" s="316" t="s">
        <v>390</v>
      </c>
      <c r="B53" s="70"/>
      <c r="C53" s="70"/>
      <c r="D53" s="70"/>
      <c r="E53" s="70"/>
      <c r="F53" s="70"/>
      <c r="G53" s="70"/>
      <c r="H53" s="70"/>
    </row>
    <row r="54" spans="1:8" x14ac:dyDescent="0.35">
      <c r="A54" s="70" t="s">
        <v>391</v>
      </c>
      <c r="B54" s="70"/>
      <c r="C54" s="70"/>
      <c r="D54" s="70"/>
      <c r="E54" s="70"/>
      <c r="F54" s="70"/>
      <c r="G54" s="70"/>
      <c r="H54" s="70"/>
    </row>
    <row r="55" spans="1:8" x14ac:dyDescent="0.35">
      <c r="A55" s="70" t="s">
        <v>392</v>
      </c>
      <c r="B55" s="70"/>
      <c r="C55" s="70"/>
      <c r="D55" s="70"/>
      <c r="E55" s="70"/>
      <c r="F55" s="70"/>
      <c r="G55" s="70"/>
      <c r="H55" s="70"/>
    </row>
    <row r="56" spans="1:8" x14ac:dyDescent="0.35">
      <c r="A56" s="70" t="s">
        <v>393</v>
      </c>
      <c r="B56" s="70"/>
      <c r="C56" s="70"/>
      <c r="D56" s="70"/>
      <c r="E56" s="70"/>
      <c r="F56" s="70"/>
      <c r="G56" s="70"/>
      <c r="H56" s="70"/>
    </row>
    <row r="57" spans="1:8" x14ac:dyDescent="0.35">
      <c r="A57" s="317" t="s">
        <v>394</v>
      </c>
      <c r="B57" s="70"/>
      <c r="C57" s="70"/>
      <c r="D57" s="70"/>
      <c r="E57" s="70"/>
      <c r="F57" s="70"/>
      <c r="G57" s="70"/>
      <c r="H57" s="70"/>
    </row>
    <row r="58" spans="1:8" x14ac:dyDescent="0.35">
      <c r="A58" s="317" t="s">
        <v>395</v>
      </c>
      <c r="B58" s="70"/>
      <c r="C58" s="70"/>
      <c r="D58" s="70"/>
      <c r="E58" s="70"/>
      <c r="F58" s="70"/>
      <c r="G58" s="70"/>
      <c r="H58" s="70"/>
    </row>
    <row r="59" spans="1:8" x14ac:dyDescent="0.35">
      <c r="A59" s="317" t="s">
        <v>396</v>
      </c>
      <c r="B59" s="70"/>
      <c r="C59" s="70"/>
      <c r="D59" s="70"/>
      <c r="E59" s="70"/>
      <c r="F59" s="70"/>
      <c r="G59" s="70"/>
      <c r="H59" s="70"/>
    </row>
    <row r="60" spans="1:8" x14ac:dyDescent="0.35">
      <c r="A60" s="317"/>
      <c r="B60" s="70"/>
      <c r="C60" s="70"/>
      <c r="D60" s="70"/>
      <c r="E60" s="70"/>
      <c r="F60" s="70"/>
      <c r="G60" s="70"/>
      <c r="H60" s="70"/>
    </row>
    <row r="61" spans="1:8" s="313" customFormat="1" ht="22.5" x14ac:dyDescent="0.55000000000000004">
      <c r="A61" s="314" t="s">
        <v>397</v>
      </c>
      <c r="B61" s="315"/>
      <c r="C61" s="315"/>
      <c r="D61" s="315"/>
      <c r="E61" s="315"/>
      <c r="F61" s="315"/>
      <c r="G61" s="315"/>
      <c r="H61" s="315"/>
    </row>
    <row r="62" spans="1:8" x14ac:dyDescent="0.35">
      <c r="A62" s="70" t="s">
        <v>398</v>
      </c>
      <c r="B62" s="70"/>
      <c r="C62" s="70"/>
      <c r="D62" s="70"/>
      <c r="E62" s="70"/>
      <c r="F62" s="70"/>
      <c r="G62" s="70"/>
      <c r="H62" s="70"/>
    </row>
    <row r="63" spans="1:8" x14ac:dyDescent="0.35">
      <c r="A63" s="70" t="s">
        <v>399</v>
      </c>
      <c r="B63" s="70"/>
      <c r="C63" s="70"/>
      <c r="D63" s="70"/>
      <c r="E63" s="70"/>
      <c r="F63" s="70"/>
      <c r="G63" s="70"/>
      <c r="H63" s="70"/>
    </row>
    <row r="64" spans="1:8" x14ac:dyDescent="0.35">
      <c r="A64" s="70" t="s">
        <v>406</v>
      </c>
      <c r="B64" s="70"/>
      <c r="C64" s="70"/>
      <c r="D64" s="70"/>
      <c r="E64" s="70"/>
      <c r="F64" s="70"/>
      <c r="G64" s="70"/>
      <c r="H64" s="70"/>
    </row>
    <row r="65" spans="1:8" x14ac:dyDescent="0.35">
      <c r="A65" s="70" t="s">
        <v>407</v>
      </c>
      <c r="B65" s="70"/>
      <c r="C65" s="70"/>
      <c r="D65" s="70"/>
      <c r="E65" s="70"/>
      <c r="F65" s="70"/>
      <c r="G65" s="70"/>
      <c r="H65" s="70"/>
    </row>
    <row r="69" spans="1:8" x14ac:dyDescent="0.35">
      <c r="A69" s="312"/>
    </row>
    <row r="75" spans="1:8" x14ac:dyDescent="0.35">
      <c r="A75" s="312"/>
    </row>
    <row r="81" spans="1:1" x14ac:dyDescent="0.35">
      <c r="A81" s="312"/>
    </row>
    <row r="94" spans="1:1" x14ac:dyDescent="0.35">
      <c r="A94" s="312"/>
    </row>
    <row r="108" spans="1:1" x14ac:dyDescent="0.35">
      <c r="A108" s="312"/>
    </row>
    <row r="114" spans="1:1" x14ac:dyDescent="0.35">
      <c r="A114" s="312"/>
    </row>
  </sheetData>
  <pageMargins left="0.7" right="0.7" top="0.75" bottom="0.75" header="0.3" footer="0.3"/>
  <pageSetup fitToHeight="8" orientation="portrait" horizontalDpi="0" verticalDpi="0" r:id="rId1"/>
  <headerFooter>
    <oddFooter>&amp;CFreezeDriedFoodies.com | Tools &amp; Resources for Freeze-Dry Businesses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76BA-8FB5-4C5D-B7E3-9F7B87251121}">
  <sheetPr>
    <tabColor rgb="FFFFFFCC"/>
    <pageSetUpPr fitToPage="1"/>
  </sheetPr>
  <dimension ref="A1:J222"/>
  <sheetViews>
    <sheetView workbookViewId="0">
      <selection sqref="A1:I1"/>
    </sheetView>
  </sheetViews>
  <sheetFormatPr defaultRowHeight="14.25" x14ac:dyDescent="0.45"/>
  <cols>
    <col min="1" max="1" width="11.06640625" customWidth="1"/>
    <col min="2" max="9" width="9.59765625" customWidth="1"/>
  </cols>
  <sheetData>
    <row r="1" spans="1:10" ht="33.4" customHeight="1" x14ac:dyDescent="0.45">
      <c r="A1" s="369" t="s">
        <v>438</v>
      </c>
      <c r="B1" s="369"/>
      <c r="C1" s="369"/>
      <c r="D1" s="369"/>
      <c r="E1" s="369"/>
      <c r="F1" s="369"/>
      <c r="G1" s="369"/>
      <c r="H1" s="369"/>
      <c r="I1" s="369"/>
      <c r="J1" s="38"/>
    </row>
    <row r="2" spans="1:10" ht="15.75" x14ac:dyDescent="0.45">
      <c r="A2" s="370" t="s">
        <v>126</v>
      </c>
      <c r="B2" s="370"/>
      <c r="C2" s="370"/>
      <c r="D2" s="370"/>
      <c r="E2" s="370"/>
      <c r="F2" s="370"/>
      <c r="G2" s="370"/>
      <c r="H2" s="370"/>
      <c r="I2" s="370"/>
      <c r="J2" s="38"/>
    </row>
    <row r="3" spans="1:10" x14ac:dyDescent="0.45">
      <c r="A3" s="38"/>
      <c r="B3" s="38"/>
      <c r="C3" s="38"/>
      <c r="D3" s="38"/>
      <c r="E3" s="38"/>
      <c r="F3" s="38"/>
      <c r="G3" s="38"/>
      <c r="H3" s="38"/>
      <c r="I3" s="38"/>
      <c r="J3" s="38"/>
    </row>
    <row r="4" spans="1:10" x14ac:dyDescent="0.45">
      <c r="A4" s="38"/>
      <c r="B4" s="38"/>
      <c r="C4" s="38"/>
      <c r="D4" s="38"/>
      <c r="E4" s="38"/>
      <c r="F4" s="38"/>
      <c r="G4" s="38"/>
      <c r="H4" s="38"/>
      <c r="I4" s="38"/>
      <c r="J4" s="38"/>
    </row>
    <row r="5" spans="1:10" ht="24" hidden="1" customHeight="1" x14ac:dyDescent="0.45">
      <c r="A5" s="72" t="s">
        <v>127</v>
      </c>
      <c r="B5" s="38"/>
      <c r="C5" s="38"/>
      <c r="D5" s="38"/>
      <c r="E5" s="38"/>
      <c r="F5" s="38"/>
      <c r="G5" s="38"/>
      <c r="H5" s="38"/>
      <c r="I5" s="38"/>
      <c r="J5" s="38"/>
    </row>
    <row r="6" spans="1:10" ht="15.75" hidden="1" x14ac:dyDescent="0.45">
      <c r="A6" s="38"/>
      <c r="B6" s="73" t="s">
        <v>128</v>
      </c>
      <c r="C6" s="38"/>
      <c r="D6" s="38"/>
      <c r="E6" s="38"/>
      <c r="F6" s="38"/>
      <c r="G6" s="38"/>
      <c r="H6" s="38"/>
      <c r="I6" s="38"/>
      <c r="J6" s="38"/>
    </row>
    <row r="7" spans="1:10" ht="17.649999999999999" hidden="1" x14ac:dyDescent="0.45">
      <c r="A7" s="38"/>
      <c r="B7" s="74" t="s">
        <v>129</v>
      </c>
      <c r="C7" s="38"/>
      <c r="D7" s="38"/>
      <c r="E7" s="38"/>
      <c r="F7" s="38"/>
      <c r="G7" s="38"/>
      <c r="H7" s="38"/>
      <c r="I7" s="38"/>
      <c r="J7" s="38"/>
    </row>
    <row r="8" spans="1:10" hidden="1" x14ac:dyDescent="0.45">
      <c r="A8" s="38"/>
      <c r="B8" s="38"/>
      <c r="C8" s="38"/>
      <c r="D8" s="38"/>
      <c r="E8" s="38"/>
      <c r="F8" s="38"/>
      <c r="G8" s="38"/>
      <c r="H8" s="38"/>
      <c r="I8" s="38"/>
      <c r="J8" s="38"/>
    </row>
    <row r="9" spans="1:10" ht="24" customHeight="1" x14ac:dyDescent="0.45">
      <c r="A9" s="72" t="s">
        <v>130</v>
      </c>
      <c r="B9" s="38"/>
      <c r="C9" s="38"/>
      <c r="D9" s="38"/>
      <c r="E9" s="38"/>
      <c r="F9" s="38"/>
      <c r="G9" s="38"/>
      <c r="H9" s="38"/>
      <c r="I9" s="38"/>
      <c r="J9" s="38"/>
    </row>
    <row r="10" spans="1:10" ht="15.75" x14ac:dyDescent="0.45">
      <c r="A10" s="38"/>
      <c r="B10" s="75" t="s">
        <v>131</v>
      </c>
      <c r="C10" s="38"/>
      <c r="D10" s="38"/>
      <c r="E10" s="38"/>
      <c r="F10" s="38"/>
      <c r="G10" s="38"/>
      <c r="H10" s="38"/>
      <c r="I10" s="38"/>
      <c r="J10" s="38"/>
    </row>
    <row r="11" spans="1:10" ht="34.15" customHeight="1" x14ac:dyDescent="0.45">
      <c r="A11" s="38"/>
      <c r="B11" s="371" t="s">
        <v>132</v>
      </c>
      <c r="C11" s="371"/>
      <c r="D11" s="371"/>
      <c r="E11" s="371"/>
      <c r="F11" s="371"/>
      <c r="G11" s="371"/>
      <c r="H11" s="371"/>
      <c r="I11" s="371"/>
      <c r="J11" s="38"/>
    </row>
    <row r="12" spans="1:10" ht="15.75" x14ac:dyDescent="0.45">
      <c r="A12" s="38"/>
      <c r="B12" s="73" t="s">
        <v>133</v>
      </c>
      <c r="C12" s="38"/>
      <c r="D12" s="38"/>
      <c r="E12" s="38"/>
      <c r="F12" s="38"/>
      <c r="G12" s="38"/>
      <c r="H12" s="38"/>
      <c r="I12" s="38"/>
      <c r="J12" s="38"/>
    </row>
    <row r="13" spans="1:10" x14ac:dyDescent="0.45">
      <c r="A13" s="38"/>
      <c r="B13" s="38"/>
      <c r="C13" s="38"/>
      <c r="D13" s="38"/>
      <c r="E13" s="38"/>
      <c r="F13" s="38"/>
      <c r="G13" s="38"/>
      <c r="H13" s="38"/>
      <c r="I13" s="38"/>
      <c r="J13" s="38"/>
    </row>
    <row r="14" spans="1:10" ht="24" customHeight="1" x14ac:dyDescent="0.45">
      <c r="A14" s="72" t="s">
        <v>134</v>
      </c>
      <c r="B14" s="38"/>
      <c r="C14" s="38"/>
      <c r="D14" s="38"/>
      <c r="E14" s="38"/>
      <c r="F14" s="38"/>
      <c r="G14" s="38"/>
      <c r="H14" s="38"/>
      <c r="I14" s="38"/>
      <c r="J14" s="38"/>
    </row>
    <row r="15" spans="1:10" ht="15.75" x14ac:dyDescent="0.45">
      <c r="A15" s="38"/>
      <c r="B15" s="75" t="s">
        <v>135</v>
      </c>
      <c r="C15" s="38"/>
      <c r="D15" s="38"/>
      <c r="E15" s="38"/>
      <c r="F15" s="38"/>
      <c r="G15" s="38"/>
      <c r="H15" s="38"/>
      <c r="I15" s="38"/>
      <c r="J15" s="38"/>
    </row>
    <row r="16" spans="1:10" ht="15.75" x14ac:dyDescent="0.45">
      <c r="A16" s="38"/>
      <c r="B16" s="73" t="s">
        <v>136</v>
      </c>
      <c r="C16" s="38"/>
      <c r="D16" s="38"/>
      <c r="E16" s="38"/>
      <c r="F16" s="38"/>
      <c r="G16" s="38"/>
      <c r="H16" s="38"/>
      <c r="I16" s="38"/>
      <c r="J16" s="38"/>
    </row>
    <row r="17" spans="1:10" ht="15.75" x14ac:dyDescent="0.45">
      <c r="A17" s="38"/>
      <c r="B17" s="73" t="s">
        <v>137</v>
      </c>
      <c r="C17" s="38"/>
      <c r="D17" s="38"/>
      <c r="E17" s="38"/>
      <c r="F17" s="38"/>
      <c r="G17" s="38"/>
      <c r="H17" s="38"/>
      <c r="I17" s="38"/>
      <c r="J17" s="38"/>
    </row>
    <row r="18" spans="1:10" ht="15.75" x14ac:dyDescent="0.45">
      <c r="A18" s="38"/>
      <c r="B18" s="73" t="s">
        <v>138</v>
      </c>
      <c r="C18" s="38"/>
      <c r="D18" s="38"/>
      <c r="E18" s="38"/>
      <c r="F18" s="38"/>
      <c r="G18" s="38"/>
      <c r="H18" s="38"/>
      <c r="I18" s="38"/>
      <c r="J18" s="38"/>
    </row>
    <row r="19" spans="1:10" ht="15.75" x14ac:dyDescent="0.45">
      <c r="A19" s="38"/>
      <c r="B19" s="73" t="s">
        <v>139</v>
      </c>
      <c r="C19" s="38"/>
      <c r="D19" s="38"/>
      <c r="E19" s="38"/>
      <c r="F19" s="38"/>
      <c r="G19" s="38"/>
      <c r="H19" s="38"/>
      <c r="I19" s="38"/>
      <c r="J19" s="38"/>
    </row>
    <row r="20" spans="1:10" ht="15.75" x14ac:dyDescent="0.45">
      <c r="A20" s="38"/>
      <c r="B20" s="73" t="s">
        <v>140</v>
      </c>
      <c r="C20" s="38"/>
      <c r="D20" s="38"/>
      <c r="E20" s="38"/>
      <c r="F20" s="38"/>
      <c r="G20" s="38"/>
      <c r="H20" s="38"/>
      <c r="I20" s="38"/>
      <c r="J20" s="38"/>
    </row>
    <row r="21" spans="1:10" ht="15.75" x14ac:dyDescent="0.45">
      <c r="A21" s="38"/>
      <c r="B21" s="73" t="s">
        <v>141</v>
      </c>
      <c r="C21" s="38"/>
      <c r="D21" s="38"/>
      <c r="E21" s="38"/>
      <c r="F21" s="38"/>
      <c r="G21" s="38"/>
      <c r="H21" s="38"/>
      <c r="I21" s="38"/>
      <c r="J21" s="38"/>
    </row>
    <row r="22" spans="1:10" ht="15.75" x14ac:dyDescent="0.45">
      <c r="A22" s="38"/>
      <c r="B22" s="73" t="s">
        <v>142</v>
      </c>
      <c r="C22" s="38"/>
      <c r="D22" s="38"/>
      <c r="E22" s="38"/>
      <c r="F22" s="38"/>
      <c r="G22" s="38"/>
      <c r="H22" s="38"/>
      <c r="I22" s="38"/>
      <c r="J22" s="38"/>
    </row>
    <row r="23" spans="1:10" ht="15.75" x14ac:dyDescent="0.45">
      <c r="A23" s="38"/>
      <c r="B23" s="73" t="s">
        <v>143</v>
      </c>
      <c r="C23" s="38"/>
      <c r="D23" s="38"/>
      <c r="E23" s="38"/>
      <c r="F23" s="38"/>
      <c r="G23" s="38"/>
      <c r="H23" s="38"/>
      <c r="I23" s="38"/>
      <c r="J23" s="38"/>
    </row>
    <row r="24" spans="1:10" ht="15.75" x14ac:dyDescent="0.45">
      <c r="A24" s="38"/>
      <c r="B24" s="73" t="s">
        <v>144</v>
      </c>
      <c r="C24" s="38"/>
      <c r="D24" s="38"/>
      <c r="E24" s="38"/>
      <c r="F24" s="38"/>
      <c r="G24" s="38"/>
      <c r="H24" s="38"/>
      <c r="I24" s="38"/>
      <c r="J24" s="38"/>
    </row>
    <row r="25" spans="1:10" ht="15.75" x14ac:dyDescent="0.45">
      <c r="A25" s="38"/>
      <c r="B25" s="73" t="s">
        <v>145</v>
      </c>
      <c r="C25" s="38"/>
      <c r="D25" s="38"/>
      <c r="E25" s="38"/>
      <c r="F25" s="38"/>
      <c r="G25" s="38"/>
      <c r="H25" s="38"/>
      <c r="I25" s="38"/>
      <c r="J25" s="38"/>
    </row>
    <row r="26" spans="1:10" x14ac:dyDescent="0.45">
      <c r="A26" s="76"/>
      <c r="B26" s="76"/>
      <c r="C26" s="76"/>
      <c r="D26" s="76"/>
      <c r="E26" s="76"/>
      <c r="F26" s="76"/>
      <c r="G26" s="76"/>
      <c r="H26" s="76"/>
      <c r="I26" s="76"/>
      <c r="J26" s="76"/>
    </row>
    <row r="27" spans="1:10" x14ac:dyDescent="0.45">
      <c r="A27" s="38"/>
      <c r="B27" s="38"/>
      <c r="C27" s="38"/>
      <c r="D27" s="38"/>
      <c r="E27" s="38"/>
      <c r="F27" s="38"/>
      <c r="G27" s="38"/>
      <c r="H27" s="38"/>
      <c r="I27" s="38"/>
      <c r="J27" s="38"/>
    </row>
    <row r="28" spans="1:10" ht="17.649999999999999" x14ac:dyDescent="0.45">
      <c r="A28" s="72" t="s">
        <v>146</v>
      </c>
      <c r="B28" s="38"/>
      <c r="C28" s="38"/>
      <c r="D28" s="38"/>
      <c r="E28" s="38"/>
      <c r="F28" s="38"/>
      <c r="G28" s="38"/>
      <c r="H28" s="38"/>
      <c r="I28" s="38"/>
      <c r="J28" s="38"/>
    </row>
    <row r="29" spans="1:10" ht="15.75" x14ac:dyDescent="0.45">
      <c r="A29" s="73" t="s">
        <v>147</v>
      </c>
      <c r="B29" s="38"/>
      <c r="C29" s="38"/>
      <c r="D29" s="38"/>
      <c r="E29" s="38"/>
      <c r="F29" s="38"/>
      <c r="G29" s="38"/>
      <c r="H29" s="38"/>
      <c r="I29" s="38"/>
      <c r="J29" s="38"/>
    </row>
    <row r="30" spans="1:10" x14ac:dyDescent="0.45">
      <c r="A30" s="38"/>
      <c r="B30" s="38"/>
      <c r="C30" s="38"/>
      <c r="D30" s="38"/>
      <c r="E30" s="38"/>
      <c r="F30" s="38"/>
      <c r="G30" s="38"/>
      <c r="H30" s="38"/>
      <c r="I30" s="38"/>
      <c r="J30" s="38"/>
    </row>
    <row r="31" spans="1:10" ht="17.649999999999999" x14ac:dyDescent="0.45">
      <c r="A31" s="38"/>
      <c r="B31" s="72" t="s">
        <v>148</v>
      </c>
      <c r="C31" s="38"/>
      <c r="D31" s="38"/>
      <c r="E31" s="38"/>
      <c r="F31" s="38"/>
      <c r="G31" s="38"/>
      <c r="H31" s="38"/>
      <c r="I31" s="38"/>
      <c r="J31" s="38"/>
    </row>
    <row r="32" spans="1:10" x14ac:dyDescent="0.45">
      <c r="A32" s="38"/>
      <c r="B32" s="38"/>
      <c r="C32" s="38"/>
      <c r="D32" s="38"/>
      <c r="E32" s="38"/>
      <c r="F32" s="38"/>
      <c r="G32" s="38"/>
      <c r="H32" s="38"/>
      <c r="I32" s="38"/>
      <c r="J32" s="38"/>
    </row>
    <row r="33" spans="1:10" ht="15.75" x14ac:dyDescent="0.45">
      <c r="A33" s="38"/>
      <c r="B33" s="75" t="s">
        <v>149</v>
      </c>
      <c r="C33" s="38"/>
      <c r="D33" s="38"/>
      <c r="E33" s="38"/>
      <c r="F33" s="38"/>
      <c r="G33" s="38"/>
      <c r="H33" s="38"/>
      <c r="I33" s="38"/>
      <c r="J33" s="38"/>
    </row>
    <row r="34" spans="1:10" ht="15.75" x14ac:dyDescent="0.45">
      <c r="A34" s="38"/>
      <c r="B34" s="73" t="s">
        <v>150</v>
      </c>
      <c r="C34" s="38"/>
      <c r="D34" s="38"/>
      <c r="E34" s="38"/>
      <c r="F34" s="38"/>
      <c r="G34" s="38"/>
      <c r="H34" s="38"/>
      <c r="I34" s="38"/>
      <c r="J34" s="38"/>
    </row>
    <row r="35" spans="1:10" ht="17.649999999999999" x14ac:dyDescent="0.45">
      <c r="A35" s="38"/>
      <c r="B35" s="77" t="s">
        <v>151</v>
      </c>
      <c r="C35" s="38"/>
      <c r="D35" s="38"/>
      <c r="E35" s="38"/>
      <c r="F35" s="38"/>
      <c r="G35" s="38"/>
      <c r="H35" s="38"/>
      <c r="I35" s="38"/>
      <c r="J35" s="38"/>
    </row>
    <row r="36" spans="1:10" ht="15.75" x14ac:dyDescent="0.45">
      <c r="A36" s="38"/>
      <c r="B36" s="38"/>
      <c r="C36" s="73" t="s">
        <v>152</v>
      </c>
      <c r="D36" s="38"/>
      <c r="E36" s="38"/>
      <c r="F36" s="38"/>
      <c r="G36" s="38"/>
      <c r="H36" s="38"/>
      <c r="I36" s="38"/>
      <c r="J36" s="38"/>
    </row>
    <row r="37" spans="1:10" ht="15.75" x14ac:dyDescent="0.45">
      <c r="A37" s="38"/>
      <c r="B37" s="75" t="s">
        <v>153</v>
      </c>
      <c r="C37" s="38"/>
      <c r="D37" s="38"/>
      <c r="E37" s="38"/>
      <c r="F37" s="38"/>
      <c r="G37" s="38"/>
      <c r="H37" s="38"/>
      <c r="I37" s="38"/>
      <c r="J37" s="38"/>
    </row>
    <row r="38" spans="1:10" x14ac:dyDescent="0.45">
      <c r="A38" s="38"/>
      <c r="B38" s="38"/>
      <c r="C38" s="38"/>
      <c r="D38" s="38"/>
      <c r="E38" s="38"/>
      <c r="F38" s="38"/>
      <c r="G38" s="38"/>
      <c r="H38" s="38"/>
      <c r="I38" s="38"/>
      <c r="J38" s="38"/>
    </row>
    <row r="39" spans="1:10" ht="15.75" x14ac:dyDescent="0.45">
      <c r="A39" s="38"/>
      <c r="B39" s="75" t="s">
        <v>154</v>
      </c>
      <c r="C39" s="38"/>
      <c r="D39" s="38"/>
      <c r="E39" s="38"/>
      <c r="F39" s="38"/>
      <c r="G39" s="38"/>
      <c r="H39" s="38"/>
      <c r="I39" s="38"/>
      <c r="J39" s="38"/>
    </row>
    <row r="40" spans="1:10" ht="15.75" x14ac:dyDescent="0.45">
      <c r="A40" s="38"/>
      <c r="B40" s="73" t="s">
        <v>155</v>
      </c>
      <c r="C40" s="38"/>
      <c r="D40" s="38"/>
      <c r="E40" s="38"/>
      <c r="F40" s="38"/>
      <c r="G40" s="38"/>
      <c r="H40" s="38"/>
      <c r="I40" s="38"/>
      <c r="J40" s="38"/>
    </row>
    <row r="41" spans="1:10" x14ac:dyDescent="0.45">
      <c r="A41" s="38"/>
      <c r="B41" s="38"/>
      <c r="C41" s="38"/>
      <c r="D41" s="38"/>
      <c r="E41" s="38"/>
      <c r="F41" s="38"/>
      <c r="G41" s="38"/>
      <c r="H41" s="38"/>
      <c r="I41" s="38"/>
      <c r="J41" s="38"/>
    </row>
    <row r="42" spans="1:10" ht="15.75" x14ac:dyDescent="0.45">
      <c r="A42" s="38"/>
      <c r="B42" s="75" t="s">
        <v>156</v>
      </c>
      <c r="C42" s="38"/>
      <c r="D42" s="38"/>
      <c r="E42" s="38"/>
      <c r="F42" s="38"/>
      <c r="G42" s="38"/>
      <c r="H42" s="38"/>
      <c r="I42" s="38"/>
      <c r="J42" s="38"/>
    </row>
    <row r="43" spans="1:10" ht="15.75" x14ac:dyDescent="0.45">
      <c r="A43" s="38"/>
      <c r="B43" s="73" t="s">
        <v>157</v>
      </c>
      <c r="C43" s="38"/>
      <c r="D43" s="38"/>
      <c r="E43" s="38"/>
      <c r="F43" s="38"/>
      <c r="G43" s="38"/>
      <c r="H43" s="38"/>
      <c r="I43" s="38"/>
      <c r="J43" s="38"/>
    </row>
    <row r="44" spans="1:10" x14ac:dyDescent="0.45">
      <c r="A44" s="38"/>
      <c r="B44" s="38"/>
      <c r="C44" s="38"/>
      <c r="D44" s="38"/>
      <c r="E44" s="38"/>
      <c r="F44" s="38"/>
      <c r="G44" s="38"/>
      <c r="H44" s="38"/>
      <c r="I44" s="38"/>
      <c r="J44" s="38"/>
    </row>
    <row r="45" spans="1:10" ht="15.75" x14ac:dyDescent="0.45">
      <c r="A45" s="38"/>
      <c r="B45" s="78" t="s">
        <v>158</v>
      </c>
      <c r="C45" s="38"/>
      <c r="D45" s="38"/>
      <c r="E45" s="38"/>
      <c r="F45" s="38"/>
      <c r="G45" s="38"/>
      <c r="H45" s="38"/>
      <c r="I45" s="38"/>
      <c r="J45" s="38"/>
    </row>
    <row r="46" spans="1:10" ht="15.75" x14ac:dyDescent="0.45">
      <c r="A46" s="38"/>
      <c r="B46" s="38"/>
      <c r="C46" s="73" t="s">
        <v>159</v>
      </c>
      <c r="D46" s="38"/>
      <c r="E46" s="38"/>
      <c r="F46" s="38"/>
      <c r="G46" s="38"/>
      <c r="H46" s="38"/>
      <c r="I46" s="38"/>
      <c r="J46" s="38"/>
    </row>
    <row r="47" spans="1:10" ht="15.75" x14ac:dyDescent="0.45">
      <c r="A47" s="38"/>
      <c r="B47" s="38"/>
      <c r="C47" s="73" t="s">
        <v>160</v>
      </c>
      <c r="D47" s="38"/>
      <c r="E47" s="38"/>
      <c r="F47" s="38"/>
      <c r="G47" s="38"/>
      <c r="H47" s="38"/>
      <c r="I47" s="38"/>
      <c r="J47" s="38"/>
    </row>
    <row r="48" spans="1:10" ht="15.75" x14ac:dyDescent="0.45">
      <c r="A48" s="38"/>
      <c r="B48" s="38"/>
      <c r="C48" s="73" t="s">
        <v>161</v>
      </c>
      <c r="D48" s="38"/>
      <c r="E48" s="38"/>
      <c r="F48" s="38"/>
      <c r="G48" s="38"/>
      <c r="H48" s="38"/>
      <c r="I48" s="38"/>
      <c r="J48" s="38"/>
    </row>
    <row r="49" spans="1:10" ht="15.75" x14ac:dyDescent="0.45">
      <c r="A49" s="38"/>
      <c r="B49" s="38"/>
      <c r="C49" s="73" t="s">
        <v>162</v>
      </c>
      <c r="D49" s="38"/>
      <c r="E49" s="38"/>
      <c r="F49" s="38"/>
      <c r="G49" s="38"/>
      <c r="H49" s="38"/>
      <c r="I49" s="38"/>
      <c r="J49" s="38"/>
    </row>
    <row r="50" spans="1:10" x14ac:dyDescent="0.45">
      <c r="A50" s="38"/>
      <c r="B50" s="38"/>
      <c r="C50" s="38"/>
      <c r="D50" s="38"/>
      <c r="E50" s="38"/>
      <c r="F50" s="38"/>
      <c r="G50" s="38"/>
      <c r="H50" s="38"/>
      <c r="I50" s="38"/>
      <c r="J50" s="38"/>
    </row>
    <row r="51" spans="1:10" ht="15.75" x14ac:dyDescent="0.45">
      <c r="A51" s="38"/>
      <c r="B51" s="75" t="s">
        <v>163</v>
      </c>
      <c r="C51" s="38"/>
      <c r="D51" s="38"/>
      <c r="E51" s="38"/>
      <c r="F51" s="38"/>
      <c r="G51" s="38"/>
      <c r="H51" s="38"/>
      <c r="I51" s="38"/>
      <c r="J51" s="38"/>
    </row>
    <row r="52" spans="1:10" ht="15.75" x14ac:dyDescent="0.45">
      <c r="A52" s="38"/>
      <c r="B52" s="73" t="s">
        <v>164</v>
      </c>
      <c r="C52" s="38"/>
      <c r="D52" s="38"/>
      <c r="E52" s="38"/>
      <c r="F52" s="38"/>
      <c r="G52" s="38"/>
      <c r="H52" s="38"/>
      <c r="I52" s="38"/>
      <c r="J52" s="38"/>
    </row>
    <row r="53" spans="1:10" ht="17.649999999999999" x14ac:dyDescent="0.45">
      <c r="A53" s="38"/>
      <c r="B53" s="79" t="s">
        <v>165</v>
      </c>
      <c r="C53" s="38"/>
      <c r="D53" s="38"/>
      <c r="E53" s="38"/>
      <c r="F53" s="38"/>
      <c r="G53" s="38"/>
      <c r="H53" s="38"/>
      <c r="I53" s="38"/>
      <c r="J53" s="38"/>
    </row>
    <row r="54" spans="1:10" x14ac:dyDescent="0.45">
      <c r="A54" s="38"/>
      <c r="B54" s="38"/>
      <c r="C54" s="38"/>
      <c r="D54" s="38"/>
      <c r="E54" s="38"/>
      <c r="F54" s="38"/>
      <c r="G54" s="38"/>
      <c r="H54" s="38"/>
      <c r="I54" s="38"/>
      <c r="J54" s="38"/>
    </row>
    <row r="55" spans="1:10" ht="17.649999999999999" x14ac:dyDescent="0.45">
      <c r="A55" s="38"/>
      <c r="B55" s="72" t="s">
        <v>166</v>
      </c>
      <c r="C55" s="38"/>
      <c r="D55" s="38"/>
      <c r="E55" s="38"/>
      <c r="F55" s="38"/>
      <c r="G55" s="38"/>
      <c r="H55" s="38"/>
      <c r="I55" s="38"/>
      <c r="J55" s="38"/>
    </row>
    <row r="56" spans="1:10" ht="15.75" x14ac:dyDescent="0.45">
      <c r="A56" s="38"/>
      <c r="B56" s="38"/>
      <c r="C56" s="73" t="s">
        <v>167</v>
      </c>
      <c r="D56" s="38"/>
      <c r="E56" s="38"/>
      <c r="F56" s="38"/>
      <c r="G56" s="38"/>
      <c r="H56" s="38"/>
      <c r="I56" s="38"/>
      <c r="J56" s="38"/>
    </row>
    <row r="57" spans="1:10" ht="15.75" x14ac:dyDescent="0.45">
      <c r="A57" s="38"/>
      <c r="B57" s="38"/>
      <c r="C57" s="73" t="s">
        <v>168</v>
      </c>
      <c r="D57" s="38"/>
      <c r="E57" s="38"/>
      <c r="F57" s="38"/>
      <c r="G57" s="38"/>
      <c r="H57" s="38"/>
      <c r="I57" s="38"/>
      <c r="J57" s="38"/>
    </row>
    <row r="58" spans="1:10" ht="15.75" x14ac:dyDescent="0.45">
      <c r="A58" s="38"/>
      <c r="B58" s="38"/>
      <c r="C58" s="73" t="s">
        <v>169</v>
      </c>
      <c r="D58" s="38"/>
      <c r="E58" s="38"/>
      <c r="F58" s="38"/>
      <c r="G58" s="38"/>
      <c r="H58" s="38"/>
      <c r="I58" s="38"/>
      <c r="J58" s="38"/>
    </row>
    <row r="59" spans="1:10" ht="15.75" x14ac:dyDescent="0.45">
      <c r="A59" s="38"/>
      <c r="B59" s="38"/>
      <c r="C59" s="73" t="s">
        <v>170</v>
      </c>
      <c r="D59" s="38"/>
      <c r="E59" s="38"/>
      <c r="F59" s="38"/>
      <c r="G59" s="38"/>
      <c r="H59" s="38"/>
      <c r="I59" s="38"/>
      <c r="J59" s="38"/>
    </row>
    <row r="60" spans="1:10" x14ac:dyDescent="0.45">
      <c r="A60" s="38"/>
      <c r="B60" s="38"/>
      <c r="C60" s="38"/>
      <c r="D60" s="38"/>
      <c r="E60" s="38"/>
      <c r="F60" s="38"/>
      <c r="G60" s="38"/>
      <c r="H60" s="38"/>
      <c r="I60" s="38"/>
      <c r="J60" s="38"/>
    </row>
    <row r="61" spans="1:10" ht="17.649999999999999" x14ac:dyDescent="0.45">
      <c r="A61" s="38"/>
      <c r="B61" s="72" t="s">
        <v>171</v>
      </c>
      <c r="C61" s="38"/>
      <c r="D61" s="38"/>
      <c r="E61" s="38"/>
      <c r="F61" s="38"/>
      <c r="G61" s="38"/>
      <c r="H61" s="38"/>
      <c r="I61" s="38"/>
      <c r="J61" s="38"/>
    </row>
    <row r="62" spans="1:10" ht="15.75" x14ac:dyDescent="0.45">
      <c r="A62" s="38"/>
      <c r="B62" s="75" t="s">
        <v>98</v>
      </c>
      <c r="C62" s="38"/>
      <c r="D62" s="38"/>
      <c r="E62" s="38"/>
      <c r="F62" s="38"/>
      <c r="G62" s="38"/>
      <c r="H62" s="38"/>
      <c r="I62" s="38"/>
      <c r="J62" s="38"/>
    </row>
    <row r="63" spans="1:10" ht="15.75" x14ac:dyDescent="0.45">
      <c r="A63" s="38"/>
      <c r="B63" s="73" t="s">
        <v>172</v>
      </c>
      <c r="C63" s="38"/>
      <c r="D63" s="38"/>
      <c r="E63" s="38"/>
      <c r="F63" s="38"/>
      <c r="G63" s="38"/>
      <c r="H63" s="38"/>
      <c r="I63" s="38"/>
      <c r="J63" s="38"/>
    </row>
    <row r="64" spans="1:10" x14ac:dyDescent="0.45">
      <c r="A64" s="38"/>
      <c r="B64" s="38"/>
      <c r="C64" s="38"/>
      <c r="D64" s="38"/>
      <c r="E64" s="38"/>
      <c r="F64" s="38"/>
      <c r="G64" s="38"/>
      <c r="H64" s="38"/>
      <c r="I64" s="38"/>
      <c r="J64" s="38"/>
    </row>
    <row r="65" spans="1:10" ht="15.75" x14ac:dyDescent="0.45">
      <c r="A65" s="38"/>
      <c r="B65" s="78" t="s">
        <v>173</v>
      </c>
      <c r="C65" s="38"/>
      <c r="D65" s="38"/>
      <c r="E65" s="38"/>
      <c r="F65" s="38"/>
      <c r="G65" s="38"/>
      <c r="H65" s="38"/>
      <c r="I65" s="38"/>
      <c r="J65" s="38"/>
    </row>
    <row r="66" spans="1:10" ht="15.75" x14ac:dyDescent="0.45">
      <c r="A66" s="38"/>
      <c r="B66" s="73" t="s">
        <v>174</v>
      </c>
      <c r="C66" s="38"/>
      <c r="D66" s="38"/>
      <c r="E66" s="38"/>
      <c r="F66" s="38"/>
      <c r="G66" s="38"/>
      <c r="H66" s="38"/>
      <c r="I66" s="38"/>
      <c r="J66" s="38"/>
    </row>
    <row r="67" spans="1:10" ht="15.75" x14ac:dyDescent="0.45">
      <c r="A67" s="38"/>
      <c r="B67" s="73" t="s">
        <v>175</v>
      </c>
      <c r="C67" s="38"/>
      <c r="D67" s="38"/>
      <c r="E67" s="38"/>
      <c r="F67" s="38"/>
      <c r="G67" s="38"/>
      <c r="H67" s="38"/>
      <c r="I67" s="38"/>
      <c r="J67" s="38"/>
    </row>
    <row r="68" spans="1:10" x14ac:dyDescent="0.45">
      <c r="A68" s="38"/>
      <c r="B68" s="38"/>
      <c r="C68" s="38"/>
      <c r="D68" s="38"/>
      <c r="E68" s="38"/>
      <c r="F68" s="38"/>
      <c r="G68" s="38"/>
      <c r="H68" s="38"/>
      <c r="I68" s="38"/>
      <c r="J68" s="38"/>
    </row>
    <row r="69" spans="1:10" ht="15.75" x14ac:dyDescent="0.45">
      <c r="A69" s="38"/>
      <c r="B69" s="80" t="s">
        <v>176</v>
      </c>
      <c r="C69" s="38"/>
      <c r="D69" s="38"/>
      <c r="E69" s="38"/>
      <c r="F69" s="38"/>
      <c r="G69" s="38"/>
      <c r="H69" s="38"/>
      <c r="I69" s="38"/>
      <c r="J69" s="38"/>
    </row>
    <row r="70" spans="1:10" ht="15.75" x14ac:dyDescent="0.45">
      <c r="A70" s="38"/>
      <c r="B70" s="38"/>
      <c r="C70" s="73" t="s">
        <v>177</v>
      </c>
      <c r="D70" s="38"/>
      <c r="E70" s="38"/>
      <c r="F70" s="38"/>
      <c r="G70" s="38"/>
      <c r="H70" s="38"/>
      <c r="I70" s="38"/>
      <c r="J70" s="38"/>
    </row>
    <row r="71" spans="1:10" ht="15.75" x14ac:dyDescent="0.45">
      <c r="A71" s="38"/>
      <c r="B71" s="38"/>
      <c r="C71" s="73" t="s">
        <v>178</v>
      </c>
      <c r="D71" s="38"/>
      <c r="E71" s="38"/>
      <c r="F71" s="38"/>
      <c r="G71" s="38"/>
      <c r="H71" s="38"/>
      <c r="I71" s="38"/>
      <c r="J71" s="38"/>
    </row>
    <row r="72" spans="1:10" ht="15.75" x14ac:dyDescent="0.45">
      <c r="A72" s="38"/>
      <c r="B72" s="38"/>
      <c r="C72" s="75" t="s">
        <v>179</v>
      </c>
      <c r="D72" s="38"/>
      <c r="E72" s="38"/>
      <c r="F72" s="38"/>
      <c r="G72" s="38"/>
      <c r="H72" s="38"/>
      <c r="I72" s="38"/>
      <c r="J72" s="38"/>
    </row>
    <row r="73" spans="1:10" ht="31.9" customHeight="1" x14ac:dyDescent="0.45">
      <c r="A73" s="38"/>
      <c r="B73" s="38"/>
      <c r="C73" s="372" t="s">
        <v>180</v>
      </c>
      <c r="D73" s="372"/>
      <c r="E73" s="372"/>
      <c r="F73" s="372"/>
      <c r="G73" s="372"/>
      <c r="H73" s="372"/>
      <c r="I73" s="372"/>
      <c r="J73" s="372"/>
    </row>
    <row r="74" spans="1:10" x14ac:dyDescent="0.45">
      <c r="A74" s="38"/>
      <c r="B74" s="38"/>
      <c r="C74" s="38"/>
      <c r="D74" s="38"/>
      <c r="E74" s="38"/>
      <c r="F74" s="38"/>
      <c r="G74" s="38"/>
      <c r="H74" s="38"/>
      <c r="I74" s="38"/>
      <c r="J74" s="38"/>
    </row>
    <row r="75" spans="1:10" ht="15.75" x14ac:dyDescent="0.45">
      <c r="A75" s="38"/>
      <c r="B75" s="38"/>
      <c r="C75" s="78" t="s">
        <v>181</v>
      </c>
      <c r="D75" s="38"/>
      <c r="E75" s="38"/>
      <c r="F75" s="38"/>
      <c r="G75" s="38"/>
      <c r="H75" s="38"/>
      <c r="I75" s="38"/>
      <c r="J75" s="38"/>
    </row>
    <row r="76" spans="1:10" ht="15.75" x14ac:dyDescent="0.45">
      <c r="A76" s="38"/>
      <c r="B76" s="38"/>
      <c r="C76" s="73" t="s">
        <v>182</v>
      </c>
      <c r="D76" s="38"/>
      <c r="E76" s="38"/>
      <c r="F76" s="38"/>
      <c r="G76" s="38"/>
      <c r="H76" s="38"/>
      <c r="I76" s="38"/>
      <c r="J76" s="38"/>
    </row>
    <row r="77" spans="1:10" ht="15.75" x14ac:dyDescent="0.45">
      <c r="A77" s="38"/>
      <c r="B77" s="38"/>
      <c r="C77" s="73" t="s">
        <v>183</v>
      </c>
      <c r="D77" s="38"/>
      <c r="E77" s="38"/>
      <c r="F77" s="38"/>
      <c r="G77" s="38"/>
      <c r="H77" s="38"/>
      <c r="I77" s="38"/>
      <c r="J77" s="38"/>
    </row>
    <row r="78" spans="1:10" ht="15.75" x14ac:dyDescent="0.45">
      <c r="A78" s="38"/>
      <c r="B78" s="38"/>
      <c r="C78" s="73" t="s">
        <v>184</v>
      </c>
      <c r="D78" s="38"/>
      <c r="E78" s="38"/>
      <c r="F78" s="38"/>
      <c r="G78" s="38"/>
      <c r="H78" s="38"/>
      <c r="I78" s="38"/>
      <c r="J78" s="38"/>
    </row>
    <row r="79" spans="1:10" x14ac:dyDescent="0.45">
      <c r="A79" s="76"/>
      <c r="B79" s="76"/>
      <c r="C79" s="76"/>
      <c r="D79" s="76"/>
      <c r="E79" s="76"/>
      <c r="F79" s="76"/>
      <c r="G79" s="76"/>
      <c r="H79" s="76"/>
      <c r="I79" s="76"/>
      <c r="J79" s="76"/>
    </row>
    <row r="80" spans="1:10" x14ac:dyDescent="0.45">
      <c r="A80" s="38"/>
      <c r="B80" s="38"/>
      <c r="C80" s="38"/>
      <c r="D80" s="38"/>
      <c r="E80" s="38"/>
      <c r="F80" s="38"/>
      <c r="G80" s="38"/>
      <c r="H80" s="38"/>
      <c r="I80" s="38"/>
      <c r="J80" s="38"/>
    </row>
    <row r="81" spans="1:10" ht="17.649999999999999" x14ac:dyDescent="0.45">
      <c r="A81" s="72" t="s">
        <v>185</v>
      </c>
      <c r="B81" s="38"/>
      <c r="C81" s="38"/>
      <c r="D81" s="38"/>
      <c r="E81" s="38"/>
      <c r="F81" s="38"/>
      <c r="G81" s="38"/>
      <c r="H81" s="38"/>
      <c r="I81" s="38"/>
      <c r="J81" s="38"/>
    </row>
    <row r="82" spans="1:10" ht="15.75" x14ac:dyDescent="0.45">
      <c r="A82" s="73" t="s">
        <v>186</v>
      </c>
      <c r="B82" s="38"/>
      <c r="C82" s="38"/>
      <c r="D82" s="38"/>
      <c r="E82" s="38"/>
      <c r="F82" s="38"/>
      <c r="G82" s="38"/>
      <c r="H82" s="38"/>
      <c r="I82" s="38"/>
      <c r="J82" s="38"/>
    </row>
    <row r="83" spans="1:10" x14ac:dyDescent="0.45">
      <c r="A83" s="38"/>
      <c r="B83" s="38"/>
      <c r="C83" s="38"/>
      <c r="D83" s="38"/>
      <c r="E83" s="38"/>
      <c r="F83" s="38"/>
      <c r="G83" s="38"/>
      <c r="H83" s="38"/>
      <c r="I83" s="38"/>
      <c r="J83" s="38"/>
    </row>
    <row r="84" spans="1:10" ht="17.649999999999999" x14ac:dyDescent="0.45">
      <c r="A84" s="38"/>
      <c r="B84" s="72" t="s">
        <v>148</v>
      </c>
      <c r="C84" s="38"/>
      <c r="D84" s="38"/>
      <c r="E84" s="38"/>
      <c r="F84" s="38"/>
      <c r="G84" s="38"/>
      <c r="H84" s="38"/>
      <c r="I84" s="38"/>
      <c r="J84" s="38"/>
    </row>
    <row r="85" spans="1:10" ht="15.75" x14ac:dyDescent="0.45">
      <c r="A85" s="38"/>
      <c r="B85" s="75" t="s">
        <v>187</v>
      </c>
      <c r="C85" s="38"/>
      <c r="D85" s="38"/>
      <c r="E85" s="38"/>
      <c r="F85" s="38"/>
      <c r="G85" s="38"/>
      <c r="H85" s="38"/>
      <c r="I85" s="38"/>
      <c r="J85" s="38"/>
    </row>
    <row r="86" spans="1:10" ht="15.75" x14ac:dyDescent="0.45">
      <c r="A86" s="38"/>
      <c r="B86" s="73" t="s">
        <v>188</v>
      </c>
      <c r="C86" s="38"/>
      <c r="D86" s="38"/>
      <c r="E86" s="38"/>
      <c r="F86" s="38"/>
      <c r="G86" s="38"/>
      <c r="H86" s="38"/>
      <c r="I86" s="38"/>
      <c r="J86" s="38"/>
    </row>
    <row r="87" spans="1:10" x14ac:dyDescent="0.45">
      <c r="A87" s="38"/>
      <c r="B87" s="38"/>
      <c r="C87" s="38"/>
      <c r="D87" s="38"/>
      <c r="E87" s="38"/>
      <c r="F87" s="38"/>
      <c r="G87" s="38"/>
      <c r="H87" s="38"/>
      <c r="I87" s="38"/>
      <c r="J87" s="38"/>
    </row>
    <row r="88" spans="1:10" ht="15.75" x14ac:dyDescent="0.45">
      <c r="A88" s="38"/>
      <c r="B88" s="75" t="s">
        <v>189</v>
      </c>
      <c r="C88" s="38"/>
      <c r="D88" s="38"/>
      <c r="E88" s="38"/>
      <c r="F88" s="38"/>
      <c r="G88" s="38"/>
      <c r="H88" s="38"/>
      <c r="I88" s="38"/>
      <c r="J88" s="38"/>
    </row>
    <row r="89" spans="1:10" ht="15.75" x14ac:dyDescent="0.45">
      <c r="A89" s="38"/>
      <c r="B89" s="73" t="s">
        <v>190</v>
      </c>
      <c r="C89" s="38"/>
      <c r="D89" s="38"/>
      <c r="E89" s="38"/>
      <c r="F89" s="38"/>
      <c r="G89" s="38"/>
      <c r="H89" s="38"/>
      <c r="I89" s="38"/>
      <c r="J89" s="38"/>
    </row>
    <row r="90" spans="1:10" x14ac:dyDescent="0.45">
      <c r="A90" s="38"/>
      <c r="B90" s="38"/>
      <c r="C90" s="38"/>
      <c r="D90" s="38"/>
      <c r="E90" s="38"/>
      <c r="F90" s="38"/>
      <c r="G90" s="38"/>
      <c r="H90" s="38"/>
      <c r="I90" s="38"/>
      <c r="J90" s="38"/>
    </row>
    <row r="91" spans="1:10" ht="17.649999999999999" x14ac:dyDescent="0.45">
      <c r="A91" s="72" t="s">
        <v>166</v>
      </c>
      <c r="B91" s="38"/>
      <c r="C91" s="38"/>
      <c r="D91" s="38"/>
      <c r="E91" s="38"/>
      <c r="F91" s="38"/>
      <c r="G91" s="38"/>
      <c r="H91" s="38"/>
      <c r="I91" s="38"/>
      <c r="J91" s="38"/>
    </row>
    <row r="92" spans="1:10" ht="15.75" x14ac:dyDescent="0.45">
      <c r="A92" s="73" t="s">
        <v>191</v>
      </c>
      <c r="B92" s="38"/>
      <c r="C92" s="38"/>
      <c r="D92" s="38"/>
      <c r="E92" s="38"/>
      <c r="F92" s="38"/>
      <c r="G92" s="38"/>
      <c r="H92" s="38"/>
      <c r="I92" s="38"/>
      <c r="J92" s="38"/>
    </row>
    <row r="93" spans="1:10" ht="15.75" x14ac:dyDescent="0.45">
      <c r="A93" s="73" t="s">
        <v>192</v>
      </c>
      <c r="B93" s="38"/>
      <c r="C93" s="38"/>
      <c r="D93" s="38"/>
      <c r="E93" s="38"/>
      <c r="F93" s="38"/>
      <c r="G93" s="38"/>
      <c r="H93" s="38"/>
      <c r="I93" s="38"/>
      <c r="J93" s="38"/>
    </row>
    <row r="94" spans="1:10" ht="15.75" x14ac:dyDescent="0.45">
      <c r="A94" s="73" t="s">
        <v>193</v>
      </c>
      <c r="B94" s="38"/>
      <c r="C94" s="38"/>
      <c r="D94" s="38"/>
      <c r="E94" s="38"/>
      <c r="F94" s="38"/>
      <c r="G94" s="38"/>
      <c r="H94" s="38"/>
      <c r="I94" s="38"/>
      <c r="J94" s="38"/>
    </row>
    <row r="95" spans="1:10" x14ac:dyDescent="0.45">
      <c r="A95" s="38"/>
      <c r="B95" s="38"/>
      <c r="C95" s="38"/>
      <c r="D95" s="38"/>
      <c r="E95" s="38"/>
      <c r="F95" s="38"/>
      <c r="G95" s="38"/>
      <c r="H95" s="38"/>
      <c r="I95" s="38"/>
      <c r="J95" s="38"/>
    </row>
    <row r="96" spans="1:10" ht="15.75" x14ac:dyDescent="0.45">
      <c r="A96" s="38"/>
      <c r="B96" s="78" t="s">
        <v>194</v>
      </c>
      <c r="C96" s="38"/>
      <c r="D96" s="38"/>
      <c r="E96" s="38"/>
      <c r="F96" s="38"/>
      <c r="G96" s="38"/>
      <c r="H96" s="38"/>
      <c r="I96" s="38"/>
      <c r="J96" s="38"/>
    </row>
    <row r="97" spans="1:10" ht="15.75" x14ac:dyDescent="0.45">
      <c r="A97" s="38"/>
      <c r="B97" s="73" t="s">
        <v>195</v>
      </c>
      <c r="C97" s="38"/>
      <c r="D97" s="38"/>
      <c r="E97" s="38"/>
      <c r="F97" s="38"/>
      <c r="G97" s="38"/>
      <c r="H97" s="38"/>
      <c r="I97" s="38"/>
      <c r="J97" s="38"/>
    </row>
    <row r="98" spans="1:10" ht="15.75" x14ac:dyDescent="0.45">
      <c r="A98" s="38"/>
      <c r="B98" s="73" t="s">
        <v>196</v>
      </c>
      <c r="C98" s="38"/>
      <c r="D98" s="38"/>
      <c r="E98" s="38"/>
      <c r="F98" s="38"/>
      <c r="G98" s="38"/>
      <c r="H98" s="38"/>
      <c r="I98" s="38"/>
      <c r="J98" s="38"/>
    </row>
    <row r="99" spans="1:10" x14ac:dyDescent="0.45">
      <c r="A99" s="38"/>
      <c r="B99" s="38"/>
      <c r="C99" s="38"/>
      <c r="D99" s="38"/>
      <c r="E99" s="38"/>
      <c r="F99" s="38"/>
      <c r="G99" s="38"/>
      <c r="H99" s="38"/>
      <c r="I99" s="38"/>
      <c r="J99" s="38"/>
    </row>
    <row r="100" spans="1:10" ht="15.75" x14ac:dyDescent="0.45">
      <c r="A100" s="38"/>
      <c r="B100" s="80" t="s">
        <v>176</v>
      </c>
      <c r="C100" s="38"/>
      <c r="D100" s="38"/>
      <c r="E100" s="38"/>
      <c r="F100" s="38"/>
      <c r="G100" s="38"/>
      <c r="H100" s="38"/>
      <c r="I100" s="38"/>
      <c r="J100" s="38"/>
    </row>
    <row r="101" spans="1:10" ht="15.75" x14ac:dyDescent="0.45">
      <c r="A101" s="38"/>
      <c r="B101" s="73" t="s">
        <v>197</v>
      </c>
      <c r="C101" s="38"/>
      <c r="D101" s="38"/>
      <c r="E101" s="38"/>
      <c r="F101" s="38"/>
      <c r="G101" s="38"/>
      <c r="H101" s="38"/>
      <c r="I101" s="38"/>
      <c r="J101" s="38"/>
    </row>
    <row r="102" spans="1:10" ht="15.75" x14ac:dyDescent="0.45">
      <c r="A102" s="38"/>
      <c r="B102" s="73" t="s">
        <v>198</v>
      </c>
      <c r="C102" s="38"/>
      <c r="D102" s="38"/>
      <c r="E102" s="38"/>
      <c r="F102" s="38"/>
      <c r="G102" s="38"/>
      <c r="H102" s="38"/>
      <c r="I102" s="38"/>
      <c r="J102" s="38"/>
    </row>
    <row r="103" spans="1:10" ht="15.75" x14ac:dyDescent="0.45">
      <c r="A103" s="76"/>
      <c r="B103" s="81"/>
      <c r="C103" s="76"/>
      <c r="D103" s="76"/>
      <c r="E103" s="76"/>
      <c r="F103" s="76"/>
      <c r="G103" s="76"/>
      <c r="H103" s="76"/>
      <c r="I103" s="76"/>
      <c r="J103" s="76"/>
    </row>
    <row r="104" spans="1:10" x14ac:dyDescent="0.45">
      <c r="A104" s="38"/>
      <c r="B104" s="38"/>
      <c r="C104" s="38"/>
      <c r="D104" s="38"/>
      <c r="E104" s="38"/>
      <c r="F104" s="38"/>
      <c r="G104" s="38"/>
      <c r="H104" s="38"/>
      <c r="I104" s="38"/>
      <c r="J104" s="38"/>
    </row>
    <row r="105" spans="1:10" ht="17.649999999999999" x14ac:dyDescent="0.45">
      <c r="A105" s="72" t="s">
        <v>199</v>
      </c>
      <c r="B105" s="38"/>
      <c r="C105" s="38"/>
      <c r="D105" s="38"/>
      <c r="E105" s="38"/>
      <c r="F105" s="38"/>
      <c r="G105" s="38"/>
      <c r="H105" s="38"/>
      <c r="I105" s="38"/>
      <c r="J105" s="38"/>
    </row>
    <row r="106" spans="1:10" ht="15.75" x14ac:dyDescent="0.45">
      <c r="A106" s="73" t="s">
        <v>200</v>
      </c>
      <c r="B106" s="38"/>
      <c r="C106" s="38"/>
      <c r="D106" s="38"/>
      <c r="E106" s="38"/>
      <c r="F106" s="38"/>
      <c r="G106" s="38"/>
      <c r="H106" s="38"/>
      <c r="I106" s="38"/>
      <c r="J106" s="38"/>
    </row>
    <row r="107" spans="1:10" x14ac:dyDescent="0.45">
      <c r="A107" s="38"/>
      <c r="B107" s="38"/>
      <c r="C107" s="38"/>
      <c r="D107" s="38"/>
      <c r="E107" s="38"/>
      <c r="F107" s="38"/>
      <c r="G107" s="38"/>
      <c r="H107" s="38"/>
      <c r="I107" s="38"/>
      <c r="J107" s="38"/>
    </row>
    <row r="108" spans="1:10" ht="17.649999999999999" x14ac:dyDescent="0.45">
      <c r="A108" s="38"/>
      <c r="B108" s="72" t="s">
        <v>201</v>
      </c>
      <c r="C108" s="38"/>
      <c r="D108" s="38"/>
      <c r="E108" s="38"/>
      <c r="F108" s="38"/>
      <c r="G108" s="38"/>
      <c r="H108" s="38"/>
      <c r="I108" s="38"/>
      <c r="J108" s="38"/>
    </row>
    <row r="109" spans="1:10" ht="15.75" x14ac:dyDescent="0.45">
      <c r="A109" s="38"/>
      <c r="B109" s="75" t="s">
        <v>202</v>
      </c>
      <c r="C109" s="38"/>
      <c r="D109" s="38"/>
      <c r="E109" s="38"/>
      <c r="F109" s="38"/>
      <c r="G109" s="38"/>
      <c r="H109" s="38"/>
      <c r="I109" s="38"/>
      <c r="J109" s="38"/>
    </row>
    <row r="110" spans="1:10" ht="15.75" x14ac:dyDescent="0.45">
      <c r="A110" s="38"/>
      <c r="B110" s="73" t="s">
        <v>203</v>
      </c>
      <c r="C110" s="38"/>
      <c r="D110" s="38"/>
      <c r="E110" s="38"/>
      <c r="F110" s="38"/>
      <c r="G110" s="38"/>
      <c r="H110" s="38"/>
      <c r="I110" s="38"/>
      <c r="J110" s="38"/>
    </row>
    <row r="111" spans="1:10" x14ac:dyDescent="0.45">
      <c r="A111" s="38"/>
      <c r="B111" s="38"/>
      <c r="C111" s="38"/>
      <c r="D111" s="38"/>
      <c r="E111" s="38"/>
      <c r="F111" s="38"/>
      <c r="G111" s="38"/>
      <c r="H111" s="38"/>
      <c r="I111" s="38"/>
      <c r="J111" s="38"/>
    </row>
    <row r="112" spans="1:10" ht="15.75" x14ac:dyDescent="0.45">
      <c r="A112" s="38"/>
      <c r="B112" s="75" t="s">
        <v>204</v>
      </c>
      <c r="C112" s="38"/>
      <c r="D112" s="38"/>
      <c r="E112" s="38"/>
      <c r="F112" s="38"/>
      <c r="G112" s="38"/>
      <c r="H112" s="38"/>
      <c r="I112" s="38"/>
      <c r="J112" s="38"/>
    </row>
    <row r="113" spans="1:10" ht="15.75" x14ac:dyDescent="0.45">
      <c r="A113" s="38"/>
      <c r="B113" s="73" t="s">
        <v>205</v>
      </c>
      <c r="C113" s="38"/>
      <c r="D113" s="38"/>
      <c r="E113" s="38"/>
      <c r="F113" s="38"/>
      <c r="G113" s="38"/>
      <c r="H113" s="38"/>
      <c r="I113" s="38"/>
      <c r="J113" s="38"/>
    </row>
    <row r="114" spans="1:10" x14ac:dyDescent="0.45">
      <c r="A114" s="38"/>
      <c r="B114" s="38"/>
      <c r="C114" s="38"/>
      <c r="D114" s="38"/>
      <c r="E114" s="38"/>
      <c r="F114" s="38"/>
      <c r="G114" s="38"/>
      <c r="H114" s="38"/>
      <c r="I114" s="38"/>
      <c r="J114" s="38"/>
    </row>
    <row r="115" spans="1:10" ht="15.75" x14ac:dyDescent="0.45">
      <c r="A115" s="38"/>
      <c r="B115" s="75" t="s">
        <v>206</v>
      </c>
      <c r="C115" s="38"/>
      <c r="D115" s="38"/>
      <c r="E115" s="38"/>
      <c r="F115" s="38"/>
      <c r="G115" s="38"/>
      <c r="H115" s="38"/>
      <c r="I115" s="38"/>
      <c r="J115" s="38"/>
    </row>
    <row r="116" spans="1:10" ht="15.75" x14ac:dyDescent="0.45">
      <c r="A116" s="38"/>
      <c r="B116" s="73" t="s">
        <v>207</v>
      </c>
      <c r="C116" s="38"/>
      <c r="D116" s="38"/>
      <c r="E116" s="38"/>
      <c r="F116" s="38"/>
      <c r="G116" s="38"/>
      <c r="H116" s="38"/>
      <c r="I116" s="38"/>
      <c r="J116" s="38"/>
    </row>
    <row r="117" spans="1:10" x14ac:dyDescent="0.45">
      <c r="A117" s="38"/>
      <c r="B117" s="38"/>
      <c r="C117" s="38"/>
      <c r="D117" s="38"/>
      <c r="E117" s="38"/>
      <c r="F117" s="38"/>
      <c r="G117" s="38"/>
      <c r="H117" s="38"/>
      <c r="I117" s="38"/>
      <c r="J117" s="38"/>
    </row>
    <row r="118" spans="1:10" ht="15.75" x14ac:dyDescent="0.45">
      <c r="A118" s="38"/>
      <c r="B118" s="75" t="s">
        <v>208</v>
      </c>
      <c r="C118" s="38"/>
      <c r="D118" s="38"/>
      <c r="E118" s="38"/>
      <c r="F118" s="38"/>
      <c r="G118" s="38"/>
      <c r="H118" s="38"/>
      <c r="I118" s="38"/>
      <c r="J118" s="38"/>
    </row>
    <row r="119" spans="1:10" ht="15.75" x14ac:dyDescent="0.45">
      <c r="A119" s="38"/>
      <c r="B119" s="73" t="s">
        <v>209</v>
      </c>
      <c r="C119" s="38"/>
      <c r="D119" s="38"/>
      <c r="E119" s="38"/>
      <c r="F119" s="38"/>
      <c r="G119" s="38"/>
      <c r="H119" s="38"/>
      <c r="I119" s="38"/>
      <c r="J119" s="38"/>
    </row>
    <row r="120" spans="1:10" x14ac:dyDescent="0.45">
      <c r="A120" s="38"/>
      <c r="B120" s="38"/>
      <c r="C120" s="38"/>
      <c r="D120" s="38"/>
      <c r="E120" s="38"/>
      <c r="F120" s="38"/>
      <c r="G120" s="38"/>
      <c r="H120" s="38"/>
      <c r="I120" s="38"/>
      <c r="J120" s="38"/>
    </row>
    <row r="121" spans="1:10" ht="15.75" x14ac:dyDescent="0.45">
      <c r="A121" s="38"/>
      <c r="B121" s="75" t="s">
        <v>210</v>
      </c>
      <c r="C121" s="38"/>
      <c r="D121" s="38"/>
      <c r="E121" s="38"/>
      <c r="F121" s="38"/>
      <c r="G121" s="38"/>
      <c r="H121" s="38"/>
      <c r="I121" s="38"/>
      <c r="J121" s="38"/>
    </row>
    <row r="122" spans="1:10" ht="15.75" x14ac:dyDescent="0.45">
      <c r="A122" s="38"/>
      <c r="B122" s="73" t="s">
        <v>211</v>
      </c>
      <c r="C122" s="38"/>
      <c r="D122" s="38"/>
      <c r="E122" s="38"/>
      <c r="F122" s="38"/>
      <c r="G122" s="38"/>
      <c r="H122" s="38"/>
      <c r="I122" s="38"/>
      <c r="J122" s="38"/>
    </row>
    <row r="123" spans="1:10" x14ac:dyDescent="0.45">
      <c r="A123" s="38"/>
      <c r="B123" s="38"/>
      <c r="C123" s="38"/>
      <c r="D123" s="38"/>
      <c r="E123" s="38"/>
      <c r="F123" s="38"/>
      <c r="G123" s="38"/>
      <c r="H123" s="38"/>
      <c r="I123" s="38"/>
      <c r="J123" s="38"/>
    </row>
    <row r="124" spans="1:10" ht="15.75" x14ac:dyDescent="0.45">
      <c r="A124" s="38"/>
      <c r="B124" s="75" t="s">
        <v>212</v>
      </c>
      <c r="C124" s="38"/>
      <c r="D124" s="38"/>
      <c r="E124" s="38"/>
      <c r="F124" s="38"/>
      <c r="G124" s="38"/>
      <c r="H124" s="38"/>
      <c r="I124" s="38"/>
      <c r="J124" s="38"/>
    </row>
    <row r="125" spans="1:10" ht="15.75" x14ac:dyDescent="0.45">
      <c r="A125" s="38"/>
      <c r="B125" s="73" t="s">
        <v>213</v>
      </c>
      <c r="C125" s="38"/>
      <c r="D125" s="38"/>
      <c r="E125" s="38"/>
      <c r="F125" s="38"/>
      <c r="G125" s="38"/>
      <c r="H125" s="38"/>
      <c r="I125" s="38"/>
      <c r="J125" s="38"/>
    </row>
    <row r="126" spans="1:10" x14ac:dyDescent="0.45">
      <c r="A126" s="38"/>
      <c r="B126" s="38"/>
      <c r="C126" s="38"/>
      <c r="D126" s="38"/>
      <c r="E126" s="38"/>
      <c r="F126" s="38"/>
      <c r="G126" s="38"/>
      <c r="H126" s="38"/>
      <c r="I126" s="38"/>
      <c r="J126" s="38"/>
    </row>
    <row r="127" spans="1:10" ht="17.649999999999999" x14ac:dyDescent="0.45">
      <c r="A127" s="72" t="s">
        <v>166</v>
      </c>
      <c r="B127" s="38"/>
      <c r="C127" s="38"/>
      <c r="D127" s="38"/>
      <c r="E127" s="38"/>
      <c r="F127" s="38"/>
      <c r="G127" s="38"/>
      <c r="H127" s="38"/>
      <c r="I127" s="38"/>
      <c r="J127" s="38"/>
    </row>
    <row r="128" spans="1:10" ht="15.75" x14ac:dyDescent="0.45">
      <c r="A128" s="73" t="s">
        <v>214</v>
      </c>
      <c r="B128" s="38"/>
      <c r="C128" s="38"/>
      <c r="D128" s="38"/>
      <c r="E128" s="38"/>
      <c r="F128" s="38"/>
      <c r="G128" s="38"/>
      <c r="H128" s="38"/>
      <c r="I128" s="38"/>
      <c r="J128" s="38"/>
    </row>
    <row r="129" spans="1:10" ht="15.75" x14ac:dyDescent="0.45">
      <c r="A129" s="38"/>
      <c r="B129" s="73" t="s">
        <v>215</v>
      </c>
      <c r="C129" s="38"/>
      <c r="D129" s="38"/>
      <c r="E129" s="38"/>
      <c r="F129" s="38"/>
      <c r="G129" s="38"/>
      <c r="H129" s="38"/>
      <c r="I129" s="38"/>
      <c r="J129" s="38"/>
    </row>
    <row r="130" spans="1:10" ht="15.75" x14ac:dyDescent="0.45">
      <c r="A130" s="38"/>
      <c r="B130" s="73" t="s">
        <v>216</v>
      </c>
      <c r="C130" s="38"/>
      <c r="D130" s="38"/>
      <c r="E130" s="38"/>
      <c r="F130" s="38"/>
      <c r="G130" s="38"/>
      <c r="H130" s="38"/>
      <c r="I130" s="38"/>
      <c r="J130" s="38"/>
    </row>
    <row r="131" spans="1:10" ht="15.75" x14ac:dyDescent="0.45">
      <c r="A131" s="38"/>
      <c r="B131" s="73" t="s">
        <v>217</v>
      </c>
      <c r="C131" s="38"/>
      <c r="D131" s="38"/>
      <c r="E131" s="38"/>
      <c r="F131" s="38"/>
      <c r="G131" s="38"/>
      <c r="H131" s="38"/>
      <c r="I131" s="38"/>
      <c r="J131" s="38"/>
    </row>
    <row r="132" spans="1:10" ht="15.75" x14ac:dyDescent="0.45">
      <c r="A132" s="38"/>
      <c r="B132" s="73" t="s">
        <v>218</v>
      </c>
      <c r="C132" s="38"/>
      <c r="D132" s="38"/>
      <c r="E132" s="38"/>
      <c r="F132" s="38"/>
      <c r="G132" s="38"/>
      <c r="H132" s="38"/>
      <c r="I132" s="38"/>
      <c r="J132" s="38"/>
    </row>
    <row r="133" spans="1:10" ht="15.75" x14ac:dyDescent="0.45">
      <c r="A133" s="73" t="s">
        <v>219</v>
      </c>
      <c r="B133" s="38"/>
      <c r="C133" s="38"/>
      <c r="D133" s="38"/>
      <c r="E133" s="38"/>
      <c r="F133" s="38"/>
      <c r="G133" s="38"/>
      <c r="H133" s="38"/>
      <c r="I133" s="38"/>
      <c r="J133" s="38"/>
    </row>
    <row r="134" spans="1:10" ht="15.75" x14ac:dyDescent="0.45">
      <c r="A134" s="73" t="s">
        <v>220</v>
      </c>
      <c r="B134" s="38"/>
      <c r="C134" s="38"/>
      <c r="D134" s="38"/>
      <c r="E134" s="38"/>
      <c r="F134" s="38"/>
      <c r="G134" s="38"/>
      <c r="H134" s="38"/>
      <c r="I134" s="38"/>
      <c r="J134" s="38"/>
    </row>
    <row r="135" spans="1:10" x14ac:dyDescent="0.45">
      <c r="A135" s="38"/>
      <c r="B135" s="38"/>
      <c r="C135" s="38"/>
      <c r="D135" s="38"/>
      <c r="E135" s="38"/>
      <c r="F135" s="38"/>
      <c r="G135" s="38"/>
      <c r="H135" s="38"/>
      <c r="I135" s="38"/>
      <c r="J135" s="38"/>
    </row>
    <row r="136" spans="1:10" ht="15.75" x14ac:dyDescent="0.45">
      <c r="A136" s="38"/>
      <c r="B136" s="78" t="s">
        <v>221</v>
      </c>
      <c r="C136" s="38"/>
      <c r="D136" s="38"/>
      <c r="E136" s="38"/>
      <c r="F136" s="38"/>
      <c r="G136" s="38"/>
      <c r="H136" s="38"/>
      <c r="I136" s="38"/>
      <c r="J136" s="38"/>
    </row>
    <row r="137" spans="1:10" ht="15.75" x14ac:dyDescent="0.45">
      <c r="A137" s="38"/>
      <c r="B137" s="73" t="s">
        <v>222</v>
      </c>
      <c r="C137" s="38"/>
      <c r="D137" s="38"/>
      <c r="E137" s="38"/>
      <c r="F137" s="38"/>
      <c r="G137" s="38"/>
      <c r="H137" s="38"/>
      <c r="I137" s="38"/>
      <c r="J137" s="38"/>
    </row>
    <row r="138" spans="1:10" x14ac:dyDescent="0.45">
      <c r="A138" s="38"/>
      <c r="B138" s="38"/>
      <c r="C138" s="38"/>
      <c r="D138" s="38"/>
      <c r="E138" s="38"/>
      <c r="F138" s="38"/>
      <c r="G138" s="38"/>
      <c r="H138" s="38"/>
      <c r="I138" s="38"/>
      <c r="J138" s="38"/>
    </row>
    <row r="139" spans="1:10" ht="15.75" x14ac:dyDescent="0.45">
      <c r="A139" s="38"/>
      <c r="B139" s="80" t="s">
        <v>176</v>
      </c>
      <c r="C139" s="38"/>
      <c r="D139" s="38"/>
      <c r="E139" s="38"/>
      <c r="F139" s="38"/>
      <c r="G139" s="38"/>
      <c r="H139" s="38"/>
      <c r="I139" s="38"/>
      <c r="J139" s="38"/>
    </row>
    <row r="140" spans="1:10" ht="15.75" x14ac:dyDescent="0.45">
      <c r="A140" s="38"/>
      <c r="B140" s="73" t="s">
        <v>223</v>
      </c>
      <c r="C140" s="38"/>
      <c r="D140" s="38"/>
      <c r="E140" s="38"/>
      <c r="F140" s="38"/>
      <c r="G140" s="38"/>
      <c r="H140" s="38"/>
      <c r="I140" s="38"/>
      <c r="J140" s="38"/>
    </row>
    <row r="141" spans="1:10" ht="15.75" x14ac:dyDescent="0.45">
      <c r="A141" s="76"/>
      <c r="B141" s="81"/>
      <c r="C141" s="76"/>
      <c r="D141" s="76"/>
      <c r="E141" s="76"/>
      <c r="F141" s="76"/>
      <c r="G141" s="76"/>
      <c r="H141" s="76"/>
      <c r="I141" s="76"/>
      <c r="J141" s="76"/>
    </row>
    <row r="142" spans="1:10" x14ac:dyDescent="0.45">
      <c r="A142" s="38"/>
      <c r="B142" s="38"/>
      <c r="C142" s="38"/>
      <c r="D142" s="38"/>
      <c r="E142" s="38"/>
      <c r="F142" s="38"/>
      <c r="G142" s="38"/>
      <c r="H142" s="38"/>
      <c r="I142" s="38"/>
      <c r="J142" s="38"/>
    </row>
    <row r="143" spans="1:10" ht="17.649999999999999" x14ac:dyDescent="0.45">
      <c r="A143" s="72" t="s">
        <v>224</v>
      </c>
      <c r="B143" s="38"/>
      <c r="C143" s="38"/>
      <c r="D143" s="38"/>
      <c r="E143" s="38"/>
      <c r="F143" s="38"/>
      <c r="G143" s="38"/>
      <c r="H143" s="38"/>
      <c r="I143" s="38"/>
      <c r="J143" s="38"/>
    </row>
    <row r="144" spans="1:10" ht="15.75" x14ac:dyDescent="0.45">
      <c r="A144" s="73" t="s">
        <v>225</v>
      </c>
      <c r="B144" s="38"/>
      <c r="C144" s="38"/>
      <c r="D144" s="38"/>
      <c r="E144" s="38"/>
      <c r="F144" s="38"/>
      <c r="G144" s="38"/>
      <c r="H144" s="38"/>
      <c r="I144" s="38"/>
      <c r="J144" s="38"/>
    </row>
    <row r="145" spans="1:10" x14ac:dyDescent="0.45">
      <c r="A145" s="38"/>
      <c r="B145" s="38"/>
      <c r="C145" s="38"/>
      <c r="D145" s="38"/>
      <c r="E145" s="38"/>
      <c r="F145" s="38"/>
      <c r="G145" s="38"/>
      <c r="H145" s="38"/>
      <c r="I145" s="38"/>
      <c r="J145" s="38"/>
    </row>
    <row r="146" spans="1:10" ht="17.649999999999999" x14ac:dyDescent="0.45">
      <c r="A146" s="38"/>
      <c r="B146" s="72" t="s">
        <v>148</v>
      </c>
      <c r="C146" s="38"/>
      <c r="D146" s="38"/>
      <c r="E146" s="38"/>
      <c r="F146" s="38"/>
      <c r="G146" s="38"/>
      <c r="H146" s="38"/>
      <c r="I146" s="38"/>
      <c r="J146" s="38"/>
    </row>
    <row r="147" spans="1:10" ht="15.75" x14ac:dyDescent="0.45">
      <c r="A147" s="38"/>
      <c r="B147" s="75" t="s">
        <v>226</v>
      </c>
      <c r="C147" s="38"/>
      <c r="D147" s="38"/>
      <c r="E147" s="38"/>
      <c r="F147" s="38"/>
      <c r="G147" s="38"/>
      <c r="H147" s="38"/>
      <c r="I147" s="38"/>
      <c r="J147" s="38"/>
    </row>
    <row r="148" spans="1:10" ht="15.75" x14ac:dyDescent="0.45">
      <c r="A148" s="38"/>
      <c r="B148" s="73" t="s">
        <v>227</v>
      </c>
      <c r="C148" s="38"/>
      <c r="D148" s="38"/>
      <c r="E148" s="38"/>
      <c r="F148" s="38"/>
      <c r="G148" s="38"/>
      <c r="H148" s="38"/>
      <c r="I148" s="38"/>
      <c r="J148" s="38"/>
    </row>
    <row r="149" spans="1:10" x14ac:dyDescent="0.45">
      <c r="A149" s="38"/>
      <c r="B149" s="38"/>
      <c r="C149" s="38"/>
      <c r="D149" s="38"/>
      <c r="E149" s="38"/>
      <c r="F149" s="38"/>
      <c r="G149" s="38"/>
      <c r="H149" s="38"/>
      <c r="I149" s="38"/>
      <c r="J149" s="38"/>
    </row>
    <row r="150" spans="1:10" ht="15.75" x14ac:dyDescent="0.45">
      <c r="A150" s="38"/>
      <c r="B150" s="75" t="s">
        <v>228</v>
      </c>
      <c r="C150" s="38"/>
      <c r="D150" s="38"/>
      <c r="E150" s="38"/>
      <c r="F150" s="38"/>
      <c r="G150" s="38"/>
      <c r="H150" s="38"/>
      <c r="I150" s="38"/>
      <c r="J150" s="38"/>
    </row>
    <row r="151" spans="1:10" ht="15.75" x14ac:dyDescent="0.45">
      <c r="A151" s="38"/>
      <c r="B151" s="73" t="s">
        <v>229</v>
      </c>
      <c r="C151" s="38"/>
      <c r="D151" s="38"/>
      <c r="E151" s="38"/>
      <c r="F151" s="38"/>
      <c r="G151" s="38"/>
      <c r="H151" s="38"/>
      <c r="I151" s="38"/>
      <c r="J151" s="38"/>
    </row>
    <row r="152" spans="1:10" x14ac:dyDescent="0.45">
      <c r="A152" s="38"/>
      <c r="B152" s="38"/>
      <c r="C152" s="38"/>
      <c r="D152" s="38"/>
      <c r="E152" s="38"/>
      <c r="F152" s="38"/>
      <c r="G152" s="38"/>
      <c r="H152" s="38"/>
      <c r="I152" s="38"/>
      <c r="J152" s="38"/>
    </row>
    <row r="153" spans="1:10" ht="15.75" x14ac:dyDescent="0.45">
      <c r="A153" s="38"/>
      <c r="B153" s="75" t="s">
        <v>230</v>
      </c>
      <c r="C153" s="38"/>
      <c r="D153" s="38"/>
      <c r="E153" s="38"/>
      <c r="F153" s="38"/>
      <c r="G153" s="38"/>
      <c r="H153" s="38"/>
      <c r="I153" s="38"/>
      <c r="J153" s="38"/>
    </row>
    <row r="154" spans="1:10" ht="15.75" x14ac:dyDescent="0.45">
      <c r="A154" s="38"/>
      <c r="B154" s="73" t="s">
        <v>231</v>
      </c>
      <c r="C154" s="38"/>
      <c r="D154" s="38"/>
      <c r="E154" s="38"/>
      <c r="F154" s="38"/>
      <c r="G154" s="38"/>
      <c r="H154" s="38"/>
      <c r="I154" s="38"/>
      <c r="J154" s="38"/>
    </row>
    <row r="155" spans="1:10" ht="15.75" x14ac:dyDescent="0.45">
      <c r="A155" s="38"/>
      <c r="B155" s="73" t="s">
        <v>232</v>
      </c>
      <c r="C155" s="38"/>
      <c r="D155" s="38"/>
      <c r="E155" s="38"/>
      <c r="F155" s="38"/>
      <c r="G155" s="38"/>
      <c r="H155" s="38"/>
      <c r="I155" s="38"/>
      <c r="J155" s="38"/>
    </row>
    <row r="156" spans="1:10" x14ac:dyDescent="0.45">
      <c r="A156" s="38"/>
      <c r="B156" s="38"/>
      <c r="C156" s="38"/>
      <c r="D156" s="38"/>
      <c r="E156" s="38"/>
      <c r="F156" s="38"/>
      <c r="G156" s="38"/>
      <c r="H156" s="38"/>
      <c r="I156" s="38"/>
      <c r="J156" s="38"/>
    </row>
    <row r="157" spans="1:10" ht="17.649999999999999" x14ac:dyDescent="0.45">
      <c r="A157" s="72" t="s">
        <v>166</v>
      </c>
      <c r="B157" s="38"/>
      <c r="C157" s="38"/>
      <c r="D157" s="38"/>
      <c r="E157" s="38"/>
      <c r="F157" s="38"/>
      <c r="G157" s="38"/>
      <c r="H157" s="38"/>
      <c r="I157" s="38"/>
      <c r="J157" s="38"/>
    </row>
    <row r="158" spans="1:10" ht="15.75" x14ac:dyDescent="0.45">
      <c r="A158" s="73" t="s">
        <v>233</v>
      </c>
      <c r="B158" s="38"/>
      <c r="C158" s="38"/>
      <c r="D158" s="38"/>
      <c r="E158" s="38"/>
      <c r="F158" s="38"/>
      <c r="G158" s="38"/>
      <c r="H158" s="38"/>
      <c r="I158" s="38"/>
      <c r="J158" s="38"/>
    </row>
    <row r="159" spans="1:10" x14ac:dyDescent="0.45">
      <c r="A159" s="38"/>
      <c r="B159" s="38"/>
      <c r="C159" s="38"/>
      <c r="D159" s="38"/>
      <c r="E159" s="38"/>
      <c r="F159" s="38"/>
      <c r="G159" s="38"/>
      <c r="H159" s="38"/>
      <c r="I159" s="38"/>
      <c r="J159" s="38"/>
    </row>
    <row r="160" spans="1:10" ht="15.75" x14ac:dyDescent="0.45">
      <c r="A160" s="78" t="s">
        <v>221</v>
      </c>
      <c r="B160" s="38"/>
      <c r="C160" s="38"/>
      <c r="D160" s="38"/>
      <c r="E160" s="38"/>
      <c r="F160" s="38"/>
      <c r="G160" s="38"/>
      <c r="H160" s="38"/>
      <c r="I160" s="38"/>
      <c r="J160" s="38"/>
    </row>
    <row r="161" spans="1:10" ht="15.75" x14ac:dyDescent="0.45">
      <c r="A161" s="38"/>
      <c r="B161" s="73" t="s">
        <v>234</v>
      </c>
      <c r="C161" s="38"/>
      <c r="D161" s="38"/>
      <c r="E161" s="38"/>
      <c r="F161" s="38"/>
      <c r="G161" s="38"/>
      <c r="H161" s="38"/>
      <c r="I161" s="38"/>
      <c r="J161" s="38"/>
    </row>
    <row r="162" spans="1:10" ht="15.75" x14ac:dyDescent="0.45">
      <c r="A162" s="76"/>
      <c r="B162" s="81"/>
      <c r="C162" s="76"/>
      <c r="D162" s="76"/>
      <c r="E162" s="76"/>
      <c r="F162" s="76"/>
      <c r="G162" s="76"/>
      <c r="H162" s="76"/>
      <c r="I162" s="76"/>
      <c r="J162" s="76"/>
    </row>
    <row r="163" spans="1:10" x14ac:dyDescent="0.45">
      <c r="A163" s="38"/>
      <c r="B163" s="38"/>
      <c r="C163" s="38"/>
      <c r="D163" s="38"/>
      <c r="E163" s="38"/>
      <c r="F163" s="38"/>
      <c r="G163" s="38"/>
      <c r="H163" s="38"/>
      <c r="I163" s="38"/>
      <c r="J163" s="38"/>
    </row>
    <row r="164" spans="1:10" ht="17.649999999999999" x14ac:dyDescent="0.45">
      <c r="A164" s="72" t="s">
        <v>235</v>
      </c>
      <c r="B164" s="38"/>
      <c r="C164" s="38"/>
      <c r="D164" s="38"/>
      <c r="E164" s="38"/>
      <c r="F164" s="38"/>
      <c r="G164" s="38"/>
      <c r="H164" s="38"/>
      <c r="I164" s="38"/>
      <c r="J164" s="38"/>
    </row>
    <row r="165" spans="1:10" ht="15.75" x14ac:dyDescent="0.45">
      <c r="A165" s="73" t="s">
        <v>236</v>
      </c>
      <c r="B165" s="38"/>
      <c r="C165" s="38"/>
      <c r="D165" s="38"/>
      <c r="E165" s="38"/>
      <c r="F165" s="38"/>
      <c r="G165" s="38"/>
      <c r="H165" s="38"/>
      <c r="I165" s="38"/>
      <c r="J165" s="38"/>
    </row>
    <row r="166" spans="1:10" x14ac:dyDescent="0.45">
      <c r="A166" s="38"/>
      <c r="B166" s="38"/>
      <c r="C166" s="38"/>
      <c r="D166" s="38"/>
      <c r="E166" s="38"/>
      <c r="F166" s="38"/>
      <c r="G166" s="38"/>
      <c r="H166" s="38"/>
      <c r="I166" s="38"/>
      <c r="J166" s="38"/>
    </row>
    <row r="167" spans="1:10" ht="17.649999999999999" x14ac:dyDescent="0.45">
      <c r="A167" s="72" t="s">
        <v>166</v>
      </c>
      <c r="B167" s="38"/>
      <c r="C167" s="38"/>
      <c r="D167" s="38"/>
      <c r="E167" s="38"/>
      <c r="F167" s="38"/>
      <c r="G167" s="38"/>
      <c r="H167" s="38"/>
      <c r="I167" s="38"/>
      <c r="J167" s="38"/>
    </row>
    <row r="168" spans="1:10" ht="15.75" x14ac:dyDescent="0.45">
      <c r="A168" s="38"/>
      <c r="B168" s="73" t="s">
        <v>237</v>
      </c>
      <c r="C168" s="38"/>
      <c r="D168" s="38"/>
      <c r="E168" s="38"/>
      <c r="F168" s="38"/>
      <c r="G168" s="38"/>
      <c r="H168" s="38"/>
      <c r="I168" s="38"/>
      <c r="J168" s="38"/>
    </row>
    <row r="169" spans="1:10" ht="15.75" x14ac:dyDescent="0.45">
      <c r="A169" s="38"/>
      <c r="B169" s="73" t="s">
        <v>238</v>
      </c>
      <c r="C169" s="38"/>
      <c r="D169" s="38"/>
      <c r="E169" s="38"/>
      <c r="F169" s="38"/>
      <c r="G169" s="38"/>
      <c r="H169" s="38"/>
      <c r="I169" s="38"/>
      <c r="J169" s="38"/>
    </row>
    <row r="170" spans="1:10" ht="15.75" x14ac:dyDescent="0.45">
      <c r="A170" s="38"/>
      <c r="B170" s="73" t="s">
        <v>239</v>
      </c>
      <c r="C170" s="38"/>
      <c r="D170" s="38"/>
      <c r="E170" s="38"/>
      <c r="F170" s="38"/>
      <c r="G170" s="38"/>
      <c r="H170" s="38"/>
      <c r="I170" s="38"/>
      <c r="J170" s="38"/>
    </row>
    <row r="171" spans="1:10" ht="15.75" x14ac:dyDescent="0.45">
      <c r="A171" s="38"/>
      <c r="B171" s="73" t="s">
        <v>240</v>
      </c>
      <c r="C171" s="38"/>
      <c r="D171" s="38"/>
      <c r="E171" s="38"/>
      <c r="F171" s="38"/>
      <c r="G171" s="38"/>
      <c r="H171" s="38"/>
      <c r="I171" s="38"/>
      <c r="J171" s="38"/>
    </row>
    <row r="172" spans="1:10" ht="15.75" x14ac:dyDescent="0.45">
      <c r="A172" s="38"/>
      <c r="B172" s="73" t="s">
        <v>241</v>
      </c>
      <c r="C172" s="38"/>
      <c r="D172" s="38"/>
      <c r="E172" s="38"/>
      <c r="F172" s="38"/>
      <c r="G172" s="38"/>
      <c r="H172" s="38"/>
      <c r="I172" s="38"/>
      <c r="J172" s="38"/>
    </row>
    <row r="173" spans="1:10" ht="15.75" x14ac:dyDescent="0.45">
      <c r="A173" s="38"/>
      <c r="B173" s="73" t="s">
        <v>242</v>
      </c>
      <c r="C173" s="38"/>
      <c r="D173" s="38"/>
      <c r="E173" s="38"/>
      <c r="F173" s="38"/>
      <c r="G173" s="38"/>
      <c r="H173" s="38"/>
      <c r="I173" s="38"/>
      <c r="J173" s="38"/>
    </row>
    <row r="174" spans="1:10" x14ac:dyDescent="0.45">
      <c r="A174" s="38"/>
      <c r="B174" s="38"/>
      <c r="C174" s="38"/>
      <c r="D174" s="38"/>
      <c r="E174" s="38"/>
      <c r="F174" s="38"/>
      <c r="G174" s="38"/>
      <c r="H174" s="38"/>
      <c r="I174" s="38"/>
      <c r="J174" s="38"/>
    </row>
    <row r="175" spans="1:10" ht="15.75" x14ac:dyDescent="0.45">
      <c r="A175" s="38"/>
      <c r="B175" s="78" t="s">
        <v>221</v>
      </c>
      <c r="C175" s="38"/>
      <c r="D175" s="38"/>
      <c r="E175" s="38"/>
      <c r="F175" s="38"/>
      <c r="G175" s="38"/>
      <c r="H175" s="38"/>
      <c r="I175" s="38"/>
      <c r="J175" s="38"/>
    </row>
    <row r="176" spans="1:10" ht="15.75" x14ac:dyDescent="0.45">
      <c r="A176" s="38"/>
      <c r="B176" s="73" t="s">
        <v>243</v>
      </c>
      <c r="C176" s="38"/>
      <c r="D176" s="38"/>
      <c r="E176" s="38"/>
      <c r="F176" s="38"/>
      <c r="G176" s="38"/>
      <c r="H176" s="38"/>
      <c r="I176" s="38"/>
      <c r="J176" s="38"/>
    </row>
    <row r="177" spans="1:10" ht="15.75" x14ac:dyDescent="0.45">
      <c r="A177" s="38"/>
      <c r="B177" s="73" t="s">
        <v>244</v>
      </c>
      <c r="C177" s="38"/>
      <c r="D177" s="38"/>
      <c r="E177" s="38"/>
      <c r="F177" s="38"/>
      <c r="G177" s="38"/>
      <c r="H177" s="38"/>
      <c r="I177" s="38"/>
      <c r="J177" s="38"/>
    </row>
    <row r="178" spans="1:10" ht="15.75" x14ac:dyDescent="0.45">
      <c r="A178" s="76"/>
      <c r="B178" s="81"/>
      <c r="C178" s="76"/>
      <c r="D178" s="76"/>
      <c r="E178" s="76"/>
      <c r="F178" s="76"/>
      <c r="G178" s="76"/>
      <c r="H178" s="76"/>
      <c r="I178" s="76"/>
      <c r="J178" s="76"/>
    </row>
    <row r="179" spans="1:10" x14ac:dyDescent="0.45">
      <c r="A179" s="38"/>
      <c r="B179" s="38"/>
      <c r="C179" s="38"/>
      <c r="D179" s="38"/>
      <c r="E179" s="38"/>
      <c r="F179" s="38"/>
      <c r="G179" s="38"/>
      <c r="H179" s="38"/>
      <c r="I179" s="38"/>
      <c r="J179" s="38"/>
    </row>
    <row r="180" spans="1:10" ht="17.649999999999999" x14ac:dyDescent="0.45">
      <c r="A180" s="72" t="s">
        <v>245</v>
      </c>
      <c r="B180" s="38"/>
      <c r="C180" s="38"/>
      <c r="D180" s="38"/>
      <c r="E180" s="38"/>
      <c r="F180" s="38"/>
      <c r="G180" s="38"/>
      <c r="H180" s="38"/>
      <c r="I180" s="38"/>
      <c r="J180" s="38"/>
    </row>
    <row r="181" spans="1:10" ht="15.75" x14ac:dyDescent="0.45">
      <c r="A181" s="73" t="s">
        <v>246</v>
      </c>
      <c r="B181" s="38"/>
      <c r="C181" s="38"/>
      <c r="D181" s="38"/>
      <c r="E181" s="38"/>
      <c r="F181" s="38"/>
      <c r="G181" s="38"/>
      <c r="H181" s="38"/>
      <c r="I181" s="38"/>
      <c r="J181" s="38"/>
    </row>
    <row r="182" spans="1:10" x14ac:dyDescent="0.45">
      <c r="A182" s="38"/>
      <c r="B182" s="38"/>
      <c r="C182" s="38"/>
      <c r="D182" s="38"/>
      <c r="E182" s="38"/>
      <c r="F182" s="38"/>
      <c r="G182" s="38"/>
      <c r="H182" s="38"/>
      <c r="I182" s="38"/>
      <c r="J182" s="38"/>
    </row>
    <row r="183" spans="1:10" ht="17.649999999999999" x14ac:dyDescent="0.45">
      <c r="A183" s="72" t="s">
        <v>166</v>
      </c>
      <c r="B183" s="38"/>
      <c r="C183" s="38"/>
      <c r="D183" s="38"/>
      <c r="E183" s="38"/>
      <c r="F183" s="38"/>
      <c r="G183" s="38"/>
      <c r="H183" s="38"/>
      <c r="I183" s="38"/>
      <c r="J183" s="38"/>
    </row>
    <row r="184" spans="1:10" ht="15.75" x14ac:dyDescent="0.45">
      <c r="A184" s="38"/>
      <c r="B184" s="73" t="s">
        <v>247</v>
      </c>
      <c r="C184" s="38"/>
      <c r="D184" s="38"/>
      <c r="E184" s="38"/>
      <c r="F184" s="38"/>
      <c r="G184" s="38"/>
      <c r="H184" s="38"/>
      <c r="I184" s="38"/>
      <c r="J184" s="38"/>
    </row>
    <row r="185" spans="1:10" ht="15.4" customHeight="1" x14ac:dyDescent="0.45">
      <c r="A185" s="38"/>
      <c r="B185" s="73" t="s">
        <v>248</v>
      </c>
      <c r="C185" s="38"/>
      <c r="D185" s="38"/>
      <c r="E185" s="38"/>
      <c r="F185" s="38"/>
      <c r="G185" s="38"/>
      <c r="H185" s="38"/>
      <c r="I185" s="38"/>
      <c r="J185" s="38"/>
    </row>
    <row r="186" spans="1:10" ht="15.4" customHeight="1" x14ac:dyDescent="0.45">
      <c r="A186" s="38"/>
      <c r="B186" s="73" t="s">
        <v>249</v>
      </c>
      <c r="C186" s="38"/>
      <c r="D186" s="38"/>
      <c r="E186" s="38"/>
      <c r="F186" s="38"/>
      <c r="G186" s="38"/>
      <c r="H186" s="38"/>
      <c r="I186" s="38"/>
      <c r="J186" s="38"/>
    </row>
    <row r="187" spans="1:10" ht="15.75" x14ac:dyDescent="0.45">
      <c r="A187" s="38"/>
      <c r="B187" s="73" t="s">
        <v>250</v>
      </c>
      <c r="C187" s="38"/>
      <c r="D187" s="38"/>
      <c r="E187" s="38"/>
      <c r="F187" s="38"/>
      <c r="G187" s="38"/>
      <c r="H187" s="38"/>
      <c r="I187" s="38"/>
      <c r="J187" s="38"/>
    </row>
    <row r="188" spans="1:10" ht="15.75" x14ac:dyDescent="0.45">
      <c r="A188" s="38"/>
      <c r="B188" s="73" t="s">
        <v>251</v>
      </c>
      <c r="C188" s="38"/>
      <c r="D188" s="38"/>
      <c r="E188" s="38"/>
      <c r="F188" s="38"/>
      <c r="G188" s="38"/>
      <c r="H188" s="38"/>
      <c r="I188" s="38"/>
      <c r="J188" s="38"/>
    </row>
    <row r="189" spans="1:10" ht="15.75" x14ac:dyDescent="0.45">
      <c r="A189" s="38"/>
      <c r="B189" s="73" t="s">
        <v>252</v>
      </c>
      <c r="C189" s="38"/>
      <c r="D189" s="38"/>
      <c r="E189" s="38"/>
      <c r="F189" s="38"/>
      <c r="G189" s="38"/>
      <c r="H189" s="38"/>
      <c r="I189" s="38"/>
      <c r="J189" s="38"/>
    </row>
    <row r="190" spans="1:10" x14ac:dyDescent="0.45">
      <c r="A190" s="38"/>
      <c r="B190" s="38"/>
      <c r="C190" s="38"/>
      <c r="D190" s="38"/>
      <c r="E190" s="38"/>
      <c r="F190" s="38"/>
      <c r="G190" s="38"/>
      <c r="H190" s="38"/>
      <c r="I190" s="38"/>
      <c r="J190" s="38"/>
    </row>
    <row r="191" spans="1:10" ht="15.75" x14ac:dyDescent="0.45">
      <c r="A191" s="38"/>
      <c r="B191" s="78" t="s">
        <v>253</v>
      </c>
      <c r="C191" s="38"/>
      <c r="D191" s="38"/>
      <c r="E191" s="38"/>
      <c r="F191" s="38"/>
      <c r="G191" s="38"/>
      <c r="H191" s="38"/>
      <c r="I191" s="38"/>
      <c r="J191" s="38"/>
    </row>
    <row r="192" spans="1:10" ht="15.75" x14ac:dyDescent="0.45">
      <c r="A192" s="38"/>
      <c r="B192" s="73" t="s">
        <v>254</v>
      </c>
      <c r="C192" s="38"/>
      <c r="D192" s="38"/>
      <c r="E192" s="38"/>
      <c r="F192" s="38"/>
      <c r="G192" s="38"/>
      <c r="H192" s="38"/>
      <c r="I192" s="38"/>
      <c r="J192" s="38"/>
    </row>
    <row r="193" spans="1:10" ht="15.75" x14ac:dyDescent="0.45">
      <c r="A193" s="38"/>
      <c r="B193" s="73" t="s">
        <v>255</v>
      </c>
      <c r="C193" s="38"/>
      <c r="D193" s="38"/>
      <c r="E193" s="38"/>
      <c r="F193" s="38"/>
      <c r="G193" s="38"/>
      <c r="H193" s="38"/>
      <c r="I193" s="38"/>
      <c r="J193" s="38"/>
    </row>
    <row r="194" spans="1:10" ht="15.75" x14ac:dyDescent="0.45">
      <c r="A194" s="76"/>
      <c r="B194" s="81"/>
      <c r="C194" s="76"/>
      <c r="D194" s="76"/>
      <c r="E194" s="76"/>
      <c r="F194" s="76"/>
      <c r="G194" s="76"/>
      <c r="H194" s="76"/>
      <c r="I194" s="76"/>
      <c r="J194" s="76"/>
    </row>
    <row r="195" spans="1:10" x14ac:dyDescent="0.45">
      <c r="A195" s="38"/>
      <c r="B195" s="38"/>
      <c r="C195" s="38"/>
      <c r="D195" s="38"/>
      <c r="E195" s="38"/>
      <c r="F195" s="38"/>
      <c r="G195" s="38"/>
      <c r="H195" s="38"/>
      <c r="I195" s="38"/>
      <c r="J195" s="38"/>
    </row>
    <row r="196" spans="1:10" ht="17.649999999999999" x14ac:dyDescent="0.45">
      <c r="A196" s="72" t="s">
        <v>256</v>
      </c>
      <c r="B196" s="38"/>
      <c r="C196" s="38"/>
      <c r="D196" s="38"/>
      <c r="E196" s="38"/>
      <c r="F196" s="38"/>
      <c r="G196" s="38"/>
      <c r="H196" s="38"/>
      <c r="I196" s="38"/>
      <c r="J196" s="38"/>
    </row>
    <row r="197" spans="1:10" x14ac:dyDescent="0.45">
      <c r="A197" s="38"/>
      <c r="B197" s="38"/>
      <c r="C197" s="38"/>
      <c r="D197" s="38"/>
      <c r="E197" s="38"/>
      <c r="F197" s="38"/>
      <c r="G197" s="38"/>
      <c r="H197" s="38"/>
      <c r="I197" s="38"/>
      <c r="J197" s="38"/>
    </row>
    <row r="198" spans="1:10" ht="17.649999999999999" x14ac:dyDescent="0.45">
      <c r="A198" s="38"/>
      <c r="B198" s="72" t="s">
        <v>257</v>
      </c>
      <c r="C198" s="38"/>
      <c r="D198" s="38"/>
      <c r="E198" s="38"/>
      <c r="F198" s="38"/>
      <c r="G198" s="38"/>
      <c r="H198" s="38"/>
      <c r="I198" s="38"/>
      <c r="J198" s="38"/>
    </row>
    <row r="199" spans="1:10" ht="15.75" x14ac:dyDescent="0.45">
      <c r="A199" s="38"/>
      <c r="B199" s="75" t="s">
        <v>258</v>
      </c>
      <c r="C199" s="38"/>
      <c r="D199" s="38"/>
      <c r="E199" s="38"/>
      <c r="F199" s="38"/>
      <c r="G199" s="38"/>
      <c r="H199" s="38"/>
      <c r="I199" s="38"/>
      <c r="J199" s="38"/>
    </row>
    <row r="200" spans="1:10" ht="15.75" x14ac:dyDescent="0.45">
      <c r="A200" s="38"/>
      <c r="B200" s="73" t="s">
        <v>259</v>
      </c>
      <c r="C200" s="38"/>
      <c r="D200" s="38"/>
      <c r="E200" s="38"/>
      <c r="F200" s="38"/>
      <c r="G200" s="38"/>
      <c r="H200" s="38"/>
      <c r="I200" s="38"/>
      <c r="J200" s="38"/>
    </row>
    <row r="201" spans="1:10" x14ac:dyDescent="0.45">
      <c r="A201" s="38"/>
      <c r="B201" s="38"/>
      <c r="C201" s="38"/>
      <c r="D201" s="38"/>
      <c r="E201" s="38"/>
      <c r="F201" s="38"/>
      <c r="G201" s="38"/>
      <c r="H201" s="38"/>
      <c r="I201" s="38"/>
      <c r="J201" s="38"/>
    </row>
    <row r="202" spans="1:10" ht="17.649999999999999" x14ac:dyDescent="0.45">
      <c r="A202" s="72" t="s">
        <v>166</v>
      </c>
      <c r="B202" s="38"/>
      <c r="C202" s="38"/>
      <c r="D202" s="38"/>
      <c r="E202" s="38"/>
      <c r="F202" s="38"/>
      <c r="G202" s="38"/>
      <c r="H202" s="38"/>
      <c r="I202" s="38"/>
      <c r="J202" s="38"/>
    </row>
    <row r="203" spans="1:10" ht="15.75" x14ac:dyDescent="0.45">
      <c r="A203" s="38"/>
      <c r="B203" s="73" t="s">
        <v>260</v>
      </c>
      <c r="C203" s="38"/>
      <c r="D203" s="38"/>
      <c r="E203" s="38"/>
      <c r="F203" s="38"/>
      <c r="G203" s="38"/>
      <c r="H203" s="38"/>
      <c r="I203" s="38"/>
      <c r="J203" s="38"/>
    </row>
    <row r="204" spans="1:10" ht="15.75" x14ac:dyDescent="0.45">
      <c r="A204" s="38"/>
      <c r="B204" s="73" t="s">
        <v>261</v>
      </c>
      <c r="C204" s="38"/>
      <c r="D204" s="38"/>
      <c r="E204" s="38"/>
      <c r="F204" s="38"/>
      <c r="G204" s="38"/>
      <c r="H204" s="38"/>
      <c r="I204" s="38"/>
      <c r="J204" s="38"/>
    </row>
    <row r="205" spans="1:10" ht="15.75" x14ac:dyDescent="0.45">
      <c r="A205" s="38"/>
      <c r="B205" s="73" t="s">
        <v>262</v>
      </c>
      <c r="C205" s="38"/>
      <c r="D205" s="38"/>
      <c r="E205" s="38"/>
      <c r="F205" s="38"/>
      <c r="G205" s="38"/>
      <c r="H205" s="38"/>
      <c r="I205" s="38"/>
      <c r="J205" s="38"/>
    </row>
    <row r="206" spans="1:10" ht="15.75" x14ac:dyDescent="0.45">
      <c r="A206" s="38"/>
      <c r="B206" s="73" t="s">
        <v>263</v>
      </c>
      <c r="C206" s="38"/>
      <c r="D206" s="38"/>
      <c r="E206" s="38"/>
      <c r="F206" s="38"/>
      <c r="G206" s="38"/>
      <c r="H206" s="38"/>
      <c r="I206" s="38"/>
      <c r="J206" s="38"/>
    </row>
    <row r="207" spans="1:10" x14ac:dyDescent="0.45">
      <c r="A207" s="38"/>
      <c r="B207" s="38"/>
      <c r="C207" s="38"/>
      <c r="D207" s="38"/>
      <c r="E207" s="38"/>
      <c r="F207" s="38"/>
      <c r="G207" s="38"/>
      <c r="H207" s="38"/>
      <c r="I207" s="38"/>
      <c r="J207" s="38"/>
    </row>
    <row r="208" spans="1:10" ht="15.75" x14ac:dyDescent="0.45">
      <c r="A208" s="38"/>
      <c r="B208" s="75" t="s">
        <v>264</v>
      </c>
      <c r="C208" s="38"/>
      <c r="D208" s="38"/>
      <c r="E208" s="38"/>
      <c r="F208" s="38"/>
      <c r="G208" s="38"/>
      <c r="H208" s="38"/>
      <c r="I208" s="38"/>
      <c r="J208" s="38"/>
    </row>
    <row r="209" spans="1:10" ht="15.75" x14ac:dyDescent="0.45">
      <c r="A209" s="38"/>
      <c r="B209" s="73" t="s">
        <v>265</v>
      </c>
      <c r="C209" s="38"/>
      <c r="D209" s="38"/>
      <c r="E209" s="38"/>
      <c r="F209" s="38"/>
      <c r="G209" s="38"/>
      <c r="H209" s="38"/>
      <c r="I209" s="38"/>
      <c r="J209" s="38"/>
    </row>
    <row r="210" spans="1:10" ht="15.75" x14ac:dyDescent="0.45">
      <c r="A210" s="38"/>
      <c r="B210" s="73" t="s">
        <v>266</v>
      </c>
      <c r="C210" s="38"/>
      <c r="D210" s="38"/>
      <c r="E210" s="38"/>
      <c r="F210" s="38"/>
      <c r="G210" s="38"/>
      <c r="H210" s="38"/>
      <c r="I210" s="38"/>
      <c r="J210" s="38"/>
    </row>
    <row r="211" spans="1:10" ht="15.75" x14ac:dyDescent="0.45">
      <c r="A211" s="38"/>
      <c r="B211" s="73" t="s">
        <v>267</v>
      </c>
      <c r="C211" s="38"/>
      <c r="D211" s="38"/>
      <c r="E211" s="38"/>
      <c r="F211" s="38"/>
      <c r="G211" s="38"/>
      <c r="H211" s="38"/>
      <c r="I211" s="38"/>
      <c r="J211" s="38"/>
    </row>
    <row r="212" spans="1:10" x14ac:dyDescent="0.45">
      <c r="A212" s="38"/>
      <c r="B212" s="38"/>
      <c r="C212" s="38"/>
      <c r="D212" s="38"/>
      <c r="E212" s="38"/>
      <c r="F212" s="38"/>
      <c r="G212" s="38"/>
      <c r="H212" s="38"/>
      <c r="I212" s="38"/>
      <c r="J212" s="38"/>
    </row>
    <row r="213" spans="1:10" ht="15.75" x14ac:dyDescent="0.45">
      <c r="A213" s="38"/>
      <c r="B213" s="78" t="s">
        <v>268</v>
      </c>
      <c r="C213" s="38"/>
      <c r="D213" s="38"/>
      <c r="E213" s="38"/>
      <c r="F213" s="38"/>
      <c r="G213" s="38"/>
      <c r="H213" s="38"/>
      <c r="I213" s="38"/>
      <c r="J213" s="38"/>
    </row>
    <row r="214" spans="1:10" ht="15.75" x14ac:dyDescent="0.45">
      <c r="A214" s="38"/>
      <c r="B214" s="73" t="s">
        <v>269</v>
      </c>
      <c r="C214" s="38"/>
      <c r="D214" s="38"/>
      <c r="E214" s="38"/>
      <c r="F214" s="38"/>
      <c r="G214" s="38"/>
      <c r="H214" s="38"/>
      <c r="I214" s="38"/>
      <c r="J214" s="38"/>
    </row>
    <row r="215" spans="1:10" x14ac:dyDescent="0.45">
      <c r="A215" s="38"/>
      <c r="B215" s="38"/>
      <c r="C215" s="38"/>
      <c r="D215" s="38"/>
      <c r="E215" s="38"/>
      <c r="F215" s="38"/>
      <c r="G215" s="38"/>
      <c r="H215" s="38"/>
      <c r="I215" s="38"/>
      <c r="J215" s="38"/>
    </row>
    <row r="216" spans="1:10" ht="17.649999999999999" x14ac:dyDescent="0.45">
      <c r="A216" s="38"/>
      <c r="B216" s="72" t="s">
        <v>270</v>
      </c>
      <c r="C216" s="38"/>
      <c r="D216" s="38"/>
      <c r="E216" s="38"/>
      <c r="F216" s="38"/>
      <c r="G216" s="38"/>
      <c r="H216" s="38"/>
      <c r="I216" s="38"/>
      <c r="J216" s="38"/>
    </row>
    <row r="217" spans="1:10" ht="15.75" x14ac:dyDescent="0.45">
      <c r="A217" s="38"/>
      <c r="B217" s="73" t="s">
        <v>271</v>
      </c>
      <c r="C217" s="38"/>
      <c r="D217" s="38"/>
      <c r="E217" s="38"/>
      <c r="F217" s="38"/>
      <c r="G217" s="38"/>
      <c r="H217" s="38"/>
      <c r="I217" s="38"/>
      <c r="J217" s="38"/>
    </row>
    <row r="218" spans="1:10" x14ac:dyDescent="0.45">
      <c r="A218" s="38"/>
      <c r="B218" s="38"/>
      <c r="C218" s="38"/>
      <c r="D218" s="38"/>
      <c r="E218" s="38"/>
      <c r="F218" s="38"/>
      <c r="G218" s="38"/>
      <c r="H218" s="38"/>
      <c r="I218" s="38"/>
      <c r="J218" s="38"/>
    </row>
    <row r="219" spans="1:10" ht="15.75" x14ac:dyDescent="0.45">
      <c r="A219" s="38"/>
      <c r="B219" s="38"/>
      <c r="C219" s="73" t="s">
        <v>272</v>
      </c>
      <c r="D219" s="38"/>
      <c r="E219" s="38"/>
      <c r="F219" s="38"/>
      <c r="G219" s="38"/>
      <c r="H219" s="38"/>
      <c r="I219" s="38"/>
      <c r="J219" s="38"/>
    </row>
    <row r="220" spans="1:10" ht="15.75" x14ac:dyDescent="0.45">
      <c r="A220" s="38"/>
      <c r="B220" s="38"/>
      <c r="C220" s="73" t="s">
        <v>273</v>
      </c>
      <c r="D220" s="38"/>
      <c r="E220" s="38"/>
      <c r="F220" s="38"/>
      <c r="G220" s="38"/>
      <c r="H220" s="38"/>
      <c r="I220" s="38"/>
      <c r="J220" s="38"/>
    </row>
    <row r="221" spans="1:10" ht="15.75" x14ac:dyDescent="0.45">
      <c r="A221" s="38"/>
      <c r="B221" s="38"/>
      <c r="C221" s="73" t="s">
        <v>274</v>
      </c>
      <c r="D221" s="38"/>
      <c r="E221" s="38"/>
      <c r="F221" s="38"/>
      <c r="G221" s="38"/>
      <c r="H221" s="38"/>
      <c r="I221" s="38"/>
      <c r="J221" s="38"/>
    </row>
    <row r="222" spans="1:10" ht="15.75" x14ac:dyDescent="0.45">
      <c r="A222" s="73"/>
      <c r="B222" s="38"/>
      <c r="C222" s="73" t="s">
        <v>275</v>
      </c>
      <c r="D222" s="38"/>
      <c r="E222" s="38"/>
      <c r="F222" s="38"/>
      <c r="G222" s="38"/>
      <c r="H222" s="38"/>
      <c r="I222" s="38"/>
      <c r="J222" s="38"/>
    </row>
  </sheetData>
  <sheetProtection sheet="1" objects="1" scenarios="1"/>
  <mergeCells count="4">
    <mergeCell ref="A1:I1"/>
    <mergeCell ref="A2:I2"/>
    <mergeCell ref="B11:I11"/>
    <mergeCell ref="C73:J73"/>
  </mergeCells>
  <pageMargins left="0.7" right="0.7" top="0.75" bottom="0.75" header="0.3" footer="0.3"/>
  <pageSetup scale="93" fitToHeight="10" orientation="portrait" horizontalDpi="0" verticalDpi="0" r:id="rId1"/>
  <headerFooter>
    <oddFooter>&amp;CFreezeDriedFoodies.com | Tools &amp; Resources for Freeze-Dry Businesses&amp;R&amp;P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C2843-CB10-40BE-A426-B8BF6E7BC76F}">
  <sheetPr>
    <tabColor rgb="FF92D050"/>
    <pageSetUpPr fitToPage="1"/>
  </sheetPr>
  <dimension ref="A1:M56"/>
  <sheetViews>
    <sheetView tabSelected="1" zoomScale="70" zoomScaleNormal="70" workbookViewId="0">
      <selection activeCell="P11" sqref="P11"/>
    </sheetView>
  </sheetViews>
  <sheetFormatPr defaultRowHeight="13.5" x14ac:dyDescent="0.35"/>
  <cols>
    <col min="1" max="1" width="34.53125" style="69" customWidth="1"/>
    <col min="2" max="2" width="12.59765625" style="69" customWidth="1"/>
    <col min="3" max="3" width="17.53125" style="69" bestFit="1" customWidth="1"/>
    <col min="4" max="4" width="2.6640625" style="69" customWidth="1"/>
    <col min="5" max="5" width="4.73046875" style="69" bestFit="1" customWidth="1"/>
    <col min="6" max="6" width="36" style="69" bestFit="1" customWidth="1"/>
    <col min="7" max="7" width="14.1328125" style="69" bestFit="1" customWidth="1"/>
    <col min="8" max="10" width="12.59765625" style="69" customWidth="1"/>
    <col min="11" max="11" width="9.06640625" style="69"/>
    <col min="12" max="12" width="9.59765625" style="69" bestFit="1" customWidth="1"/>
    <col min="13" max="16384" width="9.06640625" style="69"/>
  </cols>
  <sheetData>
    <row r="1" spans="1:10" ht="46.5" customHeight="1" x14ac:dyDescent="0.35">
      <c r="A1" s="381" t="s">
        <v>276</v>
      </c>
      <c r="B1" s="381"/>
      <c r="C1" s="381"/>
      <c r="D1" s="381"/>
      <c r="E1" s="381"/>
      <c r="F1" s="381"/>
      <c r="G1" s="381"/>
      <c r="H1" s="381"/>
      <c r="I1" s="381"/>
      <c r="J1" s="381"/>
    </row>
    <row r="2" spans="1:10" ht="25.9" customHeight="1" x14ac:dyDescent="0.35">
      <c r="A2" s="382" t="s">
        <v>456</v>
      </c>
      <c r="B2" s="382"/>
      <c r="C2" s="382"/>
      <c r="D2" s="382"/>
      <c r="E2" s="382"/>
      <c r="F2" s="382"/>
      <c r="G2" s="382"/>
      <c r="H2" s="382"/>
      <c r="I2" s="382"/>
      <c r="J2" s="382"/>
    </row>
    <row r="3" spans="1:10" ht="40.049999999999997" customHeight="1" x14ac:dyDescent="0.35">
      <c r="A3" s="321" t="s">
        <v>277</v>
      </c>
      <c r="B3" s="322"/>
      <c r="C3" s="322"/>
      <c r="D3" s="322"/>
      <c r="E3" s="322"/>
      <c r="F3" s="322"/>
      <c r="G3" s="322"/>
      <c r="H3" s="322"/>
      <c r="I3" s="322"/>
      <c r="J3" s="323"/>
    </row>
    <row r="4" spans="1:10" ht="8.25" customHeight="1" x14ac:dyDescent="0.35">
      <c r="A4" s="82"/>
      <c r="B4" s="82"/>
      <c r="C4" s="82"/>
      <c r="D4" s="82"/>
      <c r="E4" s="82"/>
      <c r="F4" s="82"/>
      <c r="G4" s="82"/>
      <c r="H4" s="82"/>
      <c r="I4" s="82"/>
      <c r="J4" s="82"/>
    </row>
    <row r="5" spans="1:10" s="85" customFormat="1" ht="30" customHeight="1" x14ac:dyDescent="0.45">
      <c r="A5" s="83" t="s">
        <v>278</v>
      </c>
      <c r="B5" s="84"/>
      <c r="F5" s="86" t="s">
        <v>279</v>
      </c>
      <c r="G5" s="87"/>
      <c r="H5" s="383" t="s">
        <v>99</v>
      </c>
      <c r="I5" s="384"/>
      <c r="J5" s="385"/>
    </row>
    <row r="6" spans="1:10" ht="19.05" customHeight="1" x14ac:dyDescent="0.5">
      <c r="A6" s="88" t="s">
        <v>280</v>
      </c>
      <c r="B6" s="89">
        <v>10</v>
      </c>
      <c r="C6" s="90"/>
      <c r="D6" s="90"/>
      <c r="E6" s="90"/>
      <c r="F6" s="88" t="s">
        <v>281</v>
      </c>
      <c r="G6" s="91">
        <f>B30</f>
        <v>1.1516304347826087</v>
      </c>
      <c r="H6" s="92"/>
      <c r="I6" s="93"/>
      <c r="J6" s="94"/>
    </row>
    <row r="7" spans="1:10" ht="19.05" customHeight="1" x14ac:dyDescent="0.5">
      <c r="A7" s="88" t="s">
        <v>282</v>
      </c>
      <c r="B7" s="95">
        <v>1</v>
      </c>
      <c r="C7" s="90"/>
      <c r="D7" s="90"/>
      <c r="E7" s="90"/>
      <c r="F7" s="88" t="s">
        <v>283</v>
      </c>
      <c r="G7" s="91">
        <f>B10</f>
        <v>0.64814814814814825</v>
      </c>
      <c r="H7" s="92"/>
      <c r="I7" s="93"/>
      <c r="J7" s="94"/>
    </row>
    <row r="8" spans="1:10" ht="19.05" customHeight="1" x14ac:dyDescent="0.5">
      <c r="A8" s="88" t="s">
        <v>284</v>
      </c>
      <c r="B8" s="96">
        <v>10</v>
      </c>
      <c r="C8" s="90"/>
      <c r="D8" s="90"/>
      <c r="E8" s="90"/>
      <c r="F8" s="88" t="s">
        <v>285</v>
      </c>
      <c r="G8" s="91">
        <f>B18</f>
        <v>0.22222222222222221</v>
      </c>
      <c r="H8" s="92"/>
      <c r="I8" s="93"/>
      <c r="J8" s="94"/>
    </row>
    <row r="9" spans="1:10" ht="19.05" customHeight="1" x14ac:dyDescent="0.5">
      <c r="A9" s="88" t="s">
        <v>286</v>
      </c>
      <c r="B9" s="97">
        <f>IF(OR(B26="",B27="",B27=0),"",ROUNDDOWN(B26/B27,0))</f>
        <v>18</v>
      </c>
      <c r="C9" s="90"/>
      <c r="D9" s="90"/>
      <c r="E9" s="90"/>
      <c r="F9" s="88" t="s">
        <v>287</v>
      </c>
      <c r="G9" s="91">
        <f>B36</f>
        <v>0.55000000000000004</v>
      </c>
      <c r="H9" s="92"/>
      <c r="I9" s="93"/>
      <c r="J9" s="94"/>
    </row>
    <row r="10" spans="1:10" ht="20.65" x14ac:dyDescent="0.6">
      <c r="A10" s="98" t="s">
        <v>288</v>
      </c>
      <c r="B10" s="99">
        <f>IF(OR(B6="",B9="",B9=0,(B7+B8)=0),"",
((B7 + B8/60) * B6) / B9
)</f>
        <v>0.64814814814814825</v>
      </c>
      <c r="C10" s="90"/>
      <c r="D10" s="90"/>
      <c r="E10" s="90"/>
      <c r="F10" s="100" t="s">
        <v>289</v>
      </c>
      <c r="G10" s="101">
        <f>IF(COUNT(G6:G9)=0,"",SUM(G6:G9))</f>
        <v>2.572000805152979</v>
      </c>
      <c r="H10" s="102"/>
      <c r="I10" s="93"/>
      <c r="J10" s="94"/>
    </row>
    <row r="11" spans="1:10" ht="18.75" x14ac:dyDescent="0.5">
      <c r="A11" s="90"/>
      <c r="B11" s="90"/>
      <c r="C11" s="90"/>
      <c r="D11" s="90"/>
      <c r="E11" s="90"/>
      <c r="H11" s="103"/>
      <c r="I11" s="93"/>
      <c r="J11" s="94"/>
    </row>
    <row r="12" spans="1:10" ht="16.899999999999999" x14ac:dyDescent="0.5">
      <c r="A12" s="104"/>
      <c r="B12" s="104"/>
      <c r="C12" s="104"/>
      <c r="D12" s="104"/>
      <c r="E12" s="104"/>
      <c r="F12" s="105"/>
      <c r="G12" s="106"/>
      <c r="H12" s="103"/>
      <c r="I12" s="93"/>
      <c r="J12" s="94"/>
    </row>
    <row r="13" spans="1:10" s="85" customFormat="1" ht="30" customHeight="1" x14ac:dyDescent="0.45">
      <c r="A13" s="107" t="s">
        <v>290</v>
      </c>
      <c r="B13" s="108"/>
      <c r="C13" s="109" t="s">
        <v>291</v>
      </c>
      <c r="D13" s="109"/>
      <c r="F13" s="107" t="s">
        <v>292</v>
      </c>
      <c r="G13" s="110"/>
      <c r="H13" s="111"/>
      <c r="I13" s="112"/>
      <c r="J13" s="113"/>
    </row>
    <row r="14" spans="1:10" s="90" customFormat="1" ht="19.05" customHeight="1" x14ac:dyDescent="0.5">
      <c r="A14" s="88" t="s">
        <v>293</v>
      </c>
      <c r="B14" s="89" t="s">
        <v>72</v>
      </c>
      <c r="C14" s="114" t="s">
        <v>294</v>
      </c>
      <c r="E14" s="115" t="s">
        <v>295</v>
      </c>
      <c r="F14" s="116" t="s">
        <v>296</v>
      </c>
      <c r="G14" s="117">
        <f>IF(G10="","",G10)</f>
        <v>2.572000805152979</v>
      </c>
      <c r="H14" s="118"/>
      <c r="I14" s="112"/>
      <c r="J14" s="113"/>
    </row>
    <row r="15" spans="1:10" s="90" customFormat="1" ht="19.05" customHeight="1" x14ac:dyDescent="0.5">
      <c r="A15" s="88" t="s">
        <v>297</v>
      </c>
      <c r="B15" s="119">
        <f>IF(B14="","",IF(B14="Small",1.25,IF(B14="Medium",2.8,IF(B14="Large",3,IF(B14="XL",4,"")))))</f>
        <v>3</v>
      </c>
      <c r="F15" s="120" t="s">
        <v>298</v>
      </c>
      <c r="G15" s="121">
        <f>IF(G10="","",G10/(1-0.4))</f>
        <v>4.2866680085882987</v>
      </c>
      <c r="H15" s="122"/>
      <c r="I15" s="123"/>
      <c r="J15" s="124"/>
    </row>
    <row r="16" spans="1:10" s="90" customFormat="1" ht="19.05" customHeight="1" x14ac:dyDescent="0.5">
      <c r="A16" s="88" t="s">
        <v>299</v>
      </c>
      <c r="B16" s="125">
        <v>32</v>
      </c>
      <c r="F16" s="378" t="s">
        <v>300</v>
      </c>
      <c r="G16" s="378"/>
      <c r="H16" s="378"/>
      <c r="I16" s="378"/>
      <c r="J16" s="378"/>
    </row>
    <row r="17" spans="1:13" s="90" customFormat="1" ht="19.05" customHeight="1" x14ac:dyDescent="0.5">
      <c r="A17" s="88" t="s">
        <v>301</v>
      </c>
      <c r="B17" s="126">
        <f>IF(B15="","",B15/24)</f>
        <v>0.125</v>
      </c>
      <c r="F17" s="378"/>
      <c r="G17" s="378"/>
      <c r="H17" s="378"/>
      <c r="I17" s="378"/>
      <c r="J17" s="378"/>
    </row>
    <row r="18" spans="1:13" s="90" customFormat="1" ht="19.05" customHeight="1" x14ac:dyDescent="0.5">
      <c r="A18" s="98" t="s">
        <v>302</v>
      </c>
      <c r="B18" s="127">
        <f>IF(OR(B17="",B16="",B9=""),"",IFERROR((B17*B16)/B9,""))</f>
        <v>0.22222222222222221</v>
      </c>
      <c r="F18" s="378"/>
      <c r="G18" s="378"/>
      <c r="H18" s="378"/>
      <c r="I18" s="378"/>
      <c r="J18" s="378"/>
    </row>
    <row r="19" spans="1:13" ht="15" x14ac:dyDescent="0.4">
      <c r="A19" s="104"/>
      <c r="B19" s="128"/>
      <c r="C19" s="104"/>
      <c r="D19" s="104"/>
      <c r="E19" s="104"/>
      <c r="F19" s="129"/>
      <c r="G19" s="129"/>
      <c r="H19" s="129"/>
      <c r="I19" s="129"/>
      <c r="J19" s="129"/>
    </row>
    <row r="20" spans="1:13" ht="15" x14ac:dyDescent="0.4">
      <c r="A20" s="104"/>
      <c r="B20" s="104"/>
      <c r="C20" s="104"/>
      <c r="D20" s="104"/>
      <c r="E20" s="104"/>
      <c r="F20" s="104"/>
      <c r="G20" s="104"/>
      <c r="H20" s="104"/>
      <c r="I20" s="104"/>
      <c r="J20" s="104"/>
    </row>
    <row r="21" spans="1:13" s="85" customFormat="1" ht="30" customHeight="1" x14ac:dyDescent="0.5">
      <c r="A21" s="107" t="s">
        <v>303</v>
      </c>
      <c r="B21" s="130"/>
      <c r="C21" s="90"/>
      <c r="F21" s="107" t="s">
        <v>304</v>
      </c>
      <c r="G21" s="131"/>
      <c r="H21" s="131"/>
      <c r="I21" s="131"/>
      <c r="J21" s="108"/>
    </row>
    <row r="22" spans="1:13" s="90" customFormat="1" ht="19.05" customHeight="1" x14ac:dyDescent="0.5">
      <c r="A22" s="88" t="s">
        <v>305</v>
      </c>
      <c r="B22" s="132">
        <v>20</v>
      </c>
      <c r="F22" s="133" t="s">
        <v>306</v>
      </c>
      <c r="G22" s="134" t="s">
        <v>307</v>
      </c>
      <c r="H22" s="134" t="s">
        <v>308</v>
      </c>
      <c r="I22" s="134" t="s">
        <v>19</v>
      </c>
      <c r="J22" s="135" t="s">
        <v>309</v>
      </c>
    </row>
    <row r="23" spans="1:13" s="90" customFormat="1" ht="19.05" customHeight="1" x14ac:dyDescent="0.5">
      <c r="A23" s="88" t="s">
        <v>6</v>
      </c>
      <c r="B23" s="132">
        <v>1.19</v>
      </c>
      <c r="F23" s="88" t="s">
        <v>310</v>
      </c>
      <c r="G23" s="91">
        <f>IF($G$10="","",$G$10/0.7)</f>
        <v>3.6742868645042561</v>
      </c>
      <c r="H23" s="136">
        <f>IF(G23="","",ROUNDUP(G23,0))</f>
        <v>4</v>
      </c>
      <c r="I23" s="137">
        <f>IF(OR(H23="",$G$10=""),"",H23-$G$10)</f>
        <v>1.427999194847021</v>
      </c>
      <c r="J23" s="138">
        <f>IF(OR($G$10="",IF(H23&lt;&gt;"",H23,G23)=""),"",
 (IF(H23&lt;&gt;"",H23,G23)-$G$10) / IF(H23&lt;&gt;"",H23,G23)
)</f>
        <v>0.35699979871175525</v>
      </c>
    </row>
    <row r="24" spans="1:13" s="90" customFormat="1" ht="19.05" customHeight="1" thickBot="1" x14ac:dyDescent="0.55000000000000004">
      <c r="A24" s="88" t="s">
        <v>311</v>
      </c>
      <c r="B24" s="132">
        <v>0</v>
      </c>
      <c r="C24" s="105" t="s">
        <v>312</v>
      </c>
      <c r="F24" s="88" t="s">
        <v>313</v>
      </c>
      <c r="G24" s="91">
        <f>IF($G$10="","",$G$10/0.6)</f>
        <v>4.2866680085882987</v>
      </c>
      <c r="H24" s="136">
        <f>IF(G24="","",ROUNDUP(G24,0))</f>
        <v>5</v>
      </c>
      <c r="I24" s="137">
        <f>IF(OR(H24="",$G$10=""),"",H24-$G$10)</f>
        <v>2.427999194847021</v>
      </c>
      <c r="J24" s="138">
        <f t="shared" ref="J24" si="0">IF(OR($G$10="",IF(H24&lt;&gt;"",H24,G24)=""),"",
 (IF(H24&lt;&gt;"",H24,G24)-$G$10) / IF(H24&lt;&gt;"",H24,G24)
)</f>
        <v>0.48559983896940417</v>
      </c>
    </row>
    <row r="25" spans="1:13" s="90" customFormat="1" ht="19.05" customHeight="1" thickTop="1" thickBot="1" x14ac:dyDescent="0.55000000000000004">
      <c r="A25" s="139" t="s">
        <v>314</v>
      </c>
      <c r="B25" s="140">
        <v>164</v>
      </c>
      <c r="C25" s="207" t="s">
        <v>341</v>
      </c>
      <c r="E25" s="141" t="s">
        <v>315</v>
      </c>
      <c r="F25" s="345" t="s">
        <v>316</v>
      </c>
      <c r="G25" s="143">
        <f>IF($G$10="","",$G$10*2)</f>
        <v>5.144001610305958</v>
      </c>
      <c r="H25" s="144">
        <f>IF(G25="","",ROUNDUP(G25,0))</f>
        <v>6</v>
      </c>
      <c r="I25" s="137">
        <f>IF(OR(H25="",$G$10=""),"",H25-$G$10)</f>
        <v>3.427999194847021</v>
      </c>
      <c r="J25" s="138">
        <f>IF(OR($G$10="",IF(H25&lt;&gt;"",H25,G25)=""),"",
 (IF(H25&lt;&gt;"",H25,G25)-$G$10) / IF(H25&lt;&gt;"",H25,G25)
)</f>
        <v>0.5713331991411702</v>
      </c>
    </row>
    <row r="26" spans="1:13" s="90" customFormat="1" ht="19.05" customHeight="1" thickTop="1" x14ac:dyDescent="0.5">
      <c r="A26" s="145" t="s">
        <v>317</v>
      </c>
      <c r="B26" s="146">
        <v>23</v>
      </c>
      <c r="C26" s="147">
        <f>IFERROR(B26/B25,"")</f>
        <v>0.1402439024390244</v>
      </c>
      <c r="F26" s="148" t="s">
        <v>318</v>
      </c>
      <c r="G26" s="149">
        <f>IF($G$10="","",$G$10*2.3)</f>
        <v>5.9156018518518509</v>
      </c>
      <c r="H26" s="150">
        <f>IF(G26="","",ROUNDUP(G26,0))</f>
        <v>6</v>
      </c>
      <c r="I26" s="151">
        <f>IF(OR(H26="",$G$10=""),"",H26-$G$10)</f>
        <v>3.427999194847021</v>
      </c>
      <c r="J26" s="138">
        <f>IF(OR($G$10="",IF(H26&lt;&gt;"",H26,G26)=""),"",
 (IF(H26&lt;&gt;"",H26,G26)-$G$10) / IF(H26&lt;&gt;"",H26,G26)
)</f>
        <v>0.5713331991411702</v>
      </c>
    </row>
    <row r="27" spans="1:13" s="90" customFormat="1" ht="19.05" customHeight="1" x14ac:dyDescent="0.5">
      <c r="A27" s="88" t="s">
        <v>319</v>
      </c>
      <c r="B27" s="152">
        <v>1.25</v>
      </c>
      <c r="F27" s="377" t="s">
        <v>320</v>
      </c>
      <c r="G27" s="377"/>
      <c r="H27" s="377"/>
      <c r="I27" s="377"/>
      <c r="J27" s="377"/>
    </row>
    <row r="28" spans="1:13" s="90" customFormat="1" ht="19.05" customHeight="1" x14ac:dyDescent="0.5">
      <c r="A28" s="88" t="s">
        <v>321</v>
      </c>
      <c r="B28" s="154">
        <f>IF(COUNT(B22:B24)=0,"",SUM(B22:B24))</f>
        <v>21.19</v>
      </c>
      <c r="F28" s="378"/>
      <c r="G28" s="378"/>
      <c r="H28" s="378"/>
      <c r="I28" s="378"/>
      <c r="J28" s="378"/>
    </row>
    <row r="29" spans="1:13" s="90" customFormat="1" ht="19.05" customHeight="1" x14ac:dyDescent="0.5">
      <c r="A29" s="88" t="s">
        <v>322</v>
      </c>
      <c r="B29" s="154">
        <f>IF(OR(B28="",B26="",B26=0),"",B28/B26)</f>
        <v>0.92130434782608706</v>
      </c>
      <c r="F29" s="153"/>
      <c r="G29" s="153"/>
      <c r="H29" s="153"/>
      <c r="I29" s="153"/>
      <c r="J29" s="153"/>
    </row>
    <row r="30" spans="1:13" s="90" customFormat="1" ht="30" customHeight="1" thickBot="1" x14ac:dyDescent="0.55000000000000004">
      <c r="A30" s="98" t="s">
        <v>11</v>
      </c>
      <c r="B30" s="99">
        <f>IF(OR(B29="",B27=""),"",B29*B27)</f>
        <v>1.1516304347826087</v>
      </c>
      <c r="F30" s="208" t="s">
        <v>323</v>
      </c>
      <c r="G30" s="209"/>
      <c r="H30" s="210"/>
      <c r="I30" s="211"/>
      <c r="J30" s="155"/>
    </row>
    <row r="31" spans="1:13" ht="30" customHeight="1" thickBot="1" x14ac:dyDescent="0.55000000000000004">
      <c r="A31" s="104"/>
      <c r="B31" s="104"/>
      <c r="C31" s="104"/>
      <c r="D31" s="104"/>
      <c r="E31" s="90"/>
      <c r="F31" s="212" t="s">
        <v>258</v>
      </c>
      <c r="G31" s="160">
        <v>7</v>
      </c>
      <c r="H31" s="379" t="s">
        <v>370</v>
      </c>
      <c r="I31" s="380"/>
      <c r="J31" s="155"/>
      <c r="M31" s="90"/>
    </row>
    <row r="32" spans="1:13" s="161" customFormat="1" ht="30" customHeight="1" x14ac:dyDescent="0.5">
      <c r="A32" s="107" t="s">
        <v>324</v>
      </c>
      <c r="B32" s="158"/>
      <c r="C32" s="159"/>
      <c r="D32" s="159"/>
      <c r="E32" s="104"/>
      <c r="F32" s="213" t="s">
        <v>19</v>
      </c>
      <c r="G32" s="162">
        <f>IF(G31="","",IFERROR(G31 - G10,""))</f>
        <v>4.427999194847021</v>
      </c>
      <c r="H32" s="379"/>
      <c r="I32" s="380"/>
      <c r="J32" s="69"/>
      <c r="M32" s="90"/>
    </row>
    <row r="33" spans="1:12" s="90" customFormat="1" ht="19.05" customHeight="1" x14ac:dyDescent="0.5">
      <c r="A33" s="88" t="s">
        <v>326</v>
      </c>
      <c r="B33" s="132">
        <v>0.25</v>
      </c>
      <c r="E33" s="159"/>
      <c r="F33" s="214" t="s">
        <v>309</v>
      </c>
      <c r="G33" s="215">
        <f>IF(G31="","",IFERROR((G31 - G10)/G31,""))</f>
        <v>0.63257131354957441</v>
      </c>
      <c r="H33" s="216" t="str">
        <f>IF(G33="","",
IF(G33&lt;0.3,"Too Low",
IF(G33&lt;0.4,"Low",
IF(G33&lt;0.5,"Okay",
IF(G33&lt;0.61,"Good",
"Premium")))))</f>
        <v>Premium</v>
      </c>
      <c r="I33" s="217" t="s">
        <v>328</v>
      </c>
      <c r="J33" s="69"/>
    </row>
    <row r="34" spans="1:12" s="90" customFormat="1" ht="19.05" customHeight="1" x14ac:dyDescent="0.5">
      <c r="A34" s="88" t="s">
        <v>327</v>
      </c>
      <c r="B34" s="132">
        <v>0.15</v>
      </c>
      <c r="J34" s="69"/>
    </row>
    <row r="35" spans="1:12" s="90" customFormat="1" ht="30" customHeight="1" x14ac:dyDescent="0.5">
      <c r="A35" s="163" t="s">
        <v>329</v>
      </c>
      <c r="B35" s="132">
        <v>0.15</v>
      </c>
      <c r="F35" s="156" t="s">
        <v>437</v>
      </c>
      <c r="G35" s="157"/>
      <c r="H35" s="334" t="s">
        <v>431</v>
      </c>
      <c r="I35" s="334" t="s">
        <v>19</v>
      </c>
      <c r="J35" s="334" t="s">
        <v>436</v>
      </c>
    </row>
    <row r="36" spans="1:12" s="90" customFormat="1" ht="18.75" x14ac:dyDescent="0.5">
      <c r="A36" s="164" t="s">
        <v>330</v>
      </c>
      <c r="B36" s="165">
        <f>IF(COUNT(B33:B35)=0,"",SUM(B33:B35))</f>
        <v>0.55000000000000004</v>
      </c>
      <c r="F36" s="335" t="s">
        <v>433</v>
      </c>
      <c r="G36" s="336"/>
      <c r="H36" s="337">
        <f>IF(OR($B$9="",H23=""),"",$B$9*H23)</f>
        <v>72</v>
      </c>
      <c r="I36" s="337">
        <f>IF(OR($B$9="",H23="",$G$10=""),"",$B$9*(H23-$G$10))</f>
        <v>25.703985507246379</v>
      </c>
      <c r="J36" s="340">
        <f>IF(H23="","",IFERROR((H23-$G$10)/H23,""))</f>
        <v>0.35699979871175525</v>
      </c>
    </row>
    <row r="37" spans="1:12" ht="19.149999999999999" thickBot="1" x14ac:dyDescent="0.55000000000000004">
      <c r="A37" s="104"/>
      <c r="B37" s="104"/>
      <c r="C37" s="90"/>
      <c r="D37" s="104"/>
      <c r="E37" s="90"/>
      <c r="F37" s="331" t="s">
        <v>434</v>
      </c>
      <c r="G37" s="167"/>
      <c r="H37" s="168">
        <f>IF(OR($B$9="",H24=""),"",$B$9*H24)</f>
        <v>90</v>
      </c>
      <c r="I37" s="168">
        <f>IF(OR($B$9="",H24="",$G$10=""),"",$B$9*(H24-$G$10))</f>
        <v>43.703985507246379</v>
      </c>
      <c r="J37" s="341">
        <f>IF(H24="","",IFERROR((H24-$G$10)/H24,""))</f>
        <v>0.48559983896940417</v>
      </c>
      <c r="L37" s="90"/>
    </row>
    <row r="38" spans="1:12" ht="19.149999999999999" customHeight="1" thickTop="1" thickBot="1" x14ac:dyDescent="0.55000000000000004">
      <c r="A38" s="386" t="s">
        <v>331</v>
      </c>
      <c r="B38" s="386"/>
      <c r="C38" s="90"/>
      <c r="D38" s="104"/>
      <c r="E38" s="104"/>
      <c r="F38" s="344" t="s">
        <v>439</v>
      </c>
      <c r="G38" s="169"/>
      <c r="H38" s="339">
        <f>IF(OR($B$9="",H25=""),"",$B$9*H25)</f>
        <v>108</v>
      </c>
      <c r="I38" s="339">
        <f>IF(OR($B$9="",H25="",$G$10=""),"",$B$9*(H25-$G$10))</f>
        <v>61.703985507246379</v>
      </c>
      <c r="J38" s="342">
        <f>IF(H25="","",IFERROR((H25-$G$10)/H25,""))</f>
        <v>0.5713331991411702</v>
      </c>
      <c r="L38" s="166"/>
    </row>
    <row r="39" spans="1:12" ht="19.149999999999999" customHeight="1" thickTop="1" x14ac:dyDescent="0.5">
      <c r="A39" s="386"/>
      <c r="B39" s="386"/>
      <c r="C39" s="90"/>
      <c r="D39" s="104"/>
      <c r="E39" s="104"/>
      <c r="F39" s="331" t="s">
        <v>318</v>
      </c>
      <c r="G39" s="167"/>
      <c r="H39" s="168">
        <f>IF(OR($B$9="",H26=""),"",$B$9*H26)</f>
        <v>108</v>
      </c>
      <c r="I39" s="168">
        <f>IF(OR($B$9="",H26="",$G$10=""),"",$B$9*(H26-$G$10))</f>
        <v>61.703985507246379</v>
      </c>
      <c r="J39" s="341">
        <f>IF(H26="","",IFERROR((H26-$G$10)/H26,""))</f>
        <v>0.5713331991411702</v>
      </c>
      <c r="L39" s="166"/>
    </row>
    <row r="40" spans="1:12" ht="18.75" x14ac:dyDescent="0.5">
      <c r="A40" s="386"/>
      <c r="B40" s="386"/>
      <c r="C40" s="170"/>
      <c r="D40" s="104"/>
      <c r="E40" s="104"/>
      <c r="F40" s="332" t="s">
        <v>432</v>
      </c>
      <c r="G40" s="333"/>
      <c r="H40" s="338">
        <f>IF(OR($B$9="",G31=""),"",$B$9*G31)</f>
        <v>126</v>
      </c>
      <c r="I40" s="338">
        <f>IF(OR($B$9="",G31="",$G$10=""),"",$B$9*(G31-$G$10))</f>
        <v>79.703985507246372</v>
      </c>
      <c r="J40" s="343">
        <f>IF(OR(G31="",NOT(ISNUMBER(G31)),G10="",NOT(ISNUMBER(G10)),G31=0),"",IFERROR((G31-G10)/G31,""))</f>
        <v>0.63257131354957441</v>
      </c>
    </row>
    <row r="41" spans="1:12" ht="17.25" customHeight="1" x14ac:dyDescent="0.35">
      <c r="A41" s="171"/>
      <c r="B41" s="171"/>
      <c r="C41" s="171"/>
    </row>
    <row r="42" spans="1:12" ht="35.25" customHeight="1" x14ac:dyDescent="0.35">
      <c r="A42" s="373" t="s">
        <v>332</v>
      </c>
      <c r="B42" s="374"/>
      <c r="C42" s="374"/>
      <c r="D42" s="374"/>
      <c r="E42" s="374"/>
      <c r="F42" s="374"/>
      <c r="G42" s="374"/>
      <c r="H42" s="374"/>
      <c r="I42" s="374"/>
      <c r="J42" s="375"/>
    </row>
    <row r="43" spans="1:12" ht="27.4" customHeight="1" x14ac:dyDescent="0.35">
      <c r="A43" s="376" t="s">
        <v>333</v>
      </c>
      <c r="B43" s="376"/>
      <c r="C43" s="376"/>
      <c r="D43" s="376"/>
      <c r="E43" s="376"/>
      <c r="F43" s="376"/>
      <c r="G43" s="376"/>
      <c r="H43" s="376"/>
      <c r="I43" s="376"/>
      <c r="J43" s="376"/>
    </row>
    <row r="44" spans="1:12" ht="28.05" customHeight="1" x14ac:dyDescent="0.5">
      <c r="A44" s="172" t="s">
        <v>334</v>
      </c>
      <c r="B44" s="173" t="s">
        <v>84</v>
      </c>
      <c r="C44" s="174" t="s">
        <v>81</v>
      </c>
      <c r="D44" s="175"/>
      <c r="E44" s="175"/>
      <c r="F44" s="175" t="s">
        <v>335</v>
      </c>
      <c r="G44" s="174" t="s">
        <v>80</v>
      </c>
      <c r="H44" s="174" t="s">
        <v>336</v>
      </c>
      <c r="I44" s="174" t="s">
        <v>0</v>
      </c>
      <c r="J44" s="176" t="s">
        <v>337</v>
      </c>
    </row>
    <row r="45" spans="1:12" ht="28.05" customHeight="1" x14ac:dyDescent="0.4">
      <c r="A45" s="177" t="s">
        <v>338</v>
      </c>
      <c r="B45" s="178">
        <v>46127</v>
      </c>
      <c r="C45" s="179">
        <v>1500</v>
      </c>
      <c r="D45" s="180"/>
      <c r="E45" s="180"/>
      <c r="F45" s="180" t="s">
        <v>339</v>
      </c>
      <c r="G45" s="181">
        <v>79</v>
      </c>
      <c r="H45" s="181">
        <v>6.43</v>
      </c>
      <c r="I45" s="182">
        <f>IF(G45="","",G45+IF(H45="",0,H45))</f>
        <v>85.43</v>
      </c>
      <c r="J45" s="183">
        <f t="shared" ref="J45:J55" si="1">IF(OR(C45="",C45=0,I45=""),"",I45/C45)</f>
        <v>5.6953333333333335E-2</v>
      </c>
    </row>
    <row r="46" spans="1:12" ht="28.05" customHeight="1" x14ac:dyDescent="0.4">
      <c r="A46" s="184"/>
      <c r="B46" s="185"/>
      <c r="C46" s="186"/>
      <c r="D46" s="187"/>
      <c r="E46" s="187"/>
      <c r="F46" s="187"/>
      <c r="G46" s="188"/>
      <c r="H46" s="188"/>
      <c r="I46" s="189" t="str">
        <f t="shared" ref="I46:I55" si="2">IF(G46="","",G46+IF(H46="",0,H46))</f>
        <v/>
      </c>
      <c r="J46" s="190" t="str">
        <f t="shared" si="1"/>
        <v/>
      </c>
    </row>
    <row r="47" spans="1:12" ht="28.05" customHeight="1" x14ac:dyDescent="0.4">
      <c r="A47" s="184"/>
      <c r="B47" s="185"/>
      <c r="C47" s="186"/>
      <c r="D47" s="187"/>
      <c r="E47" s="187"/>
      <c r="F47" s="187"/>
      <c r="G47" s="188"/>
      <c r="H47" s="188"/>
      <c r="I47" s="189" t="str">
        <f t="shared" si="2"/>
        <v/>
      </c>
      <c r="J47" s="190" t="str">
        <f t="shared" si="1"/>
        <v/>
      </c>
    </row>
    <row r="48" spans="1:12" ht="28.05" customHeight="1" x14ac:dyDescent="0.4">
      <c r="A48" s="184"/>
      <c r="B48" s="185"/>
      <c r="C48" s="186"/>
      <c r="D48" s="187"/>
      <c r="E48" s="187"/>
      <c r="F48" s="187"/>
      <c r="G48" s="188"/>
      <c r="H48" s="188"/>
      <c r="I48" s="189" t="str">
        <f t="shared" si="2"/>
        <v/>
      </c>
      <c r="J48" s="190" t="str">
        <f t="shared" si="1"/>
        <v/>
      </c>
    </row>
    <row r="49" spans="1:10" ht="28.05" customHeight="1" x14ac:dyDescent="0.4">
      <c r="A49" s="184"/>
      <c r="B49" s="185"/>
      <c r="C49" s="186"/>
      <c r="D49" s="187"/>
      <c r="E49" s="187"/>
      <c r="F49" s="187"/>
      <c r="G49" s="188"/>
      <c r="H49" s="188"/>
      <c r="I49" s="189" t="str">
        <f t="shared" si="2"/>
        <v/>
      </c>
      <c r="J49" s="190" t="str">
        <f t="shared" si="1"/>
        <v/>
      </c>
    </row>
    <row r="50" spans="1:10" ht="28.05" customHeight="1" x14ac:dyDescent="0.4">
      <c r="A50" s="184"/>
      <c r="B50" s="185"/>
      <c r="C50" s="186"/>
      <c r="D50" s="187"/>
      <c r="E50" s="187"/>
      <c r="F50" s="187"/>
      <c r="G50" s="188"/>
      <c r="H50" s="188"/>
      <c r="I50" s="189" t="str">
        <f t="shared" si="2"/>
        <v/>
      </c>
      <c r="J50" s="190" t="str">
        <f t="shared" si="1"/>
        <v/>
      </c>
    </row>
    <row r="51" spans="1:10" ht="28.05" customHeight="1" x14ac:dyDescent="0.4">
      <c r="A51" s="184"/>
      <c r="B51" s="185"/>
      <c r="C51" s="186"/>
      <c r="D51" s="187"/>
      <c r="E51" s="187"/>
      <c r="F51" s="187"/>
      <c r="G51" s="188"/>
      <c r="H51" s="188"/>
      <c r="I51" s="189" t="str">
        <f t="shared" si="2"/>
        <v/>
      </c>
      <c r="J51" s="190" t="str">
        <f t="shared" si="1"/>
        <v/>
      </c>
    </row>
    <row r="52" spans="1:10" ht="28.05" customHeight="1" x14ac:dyDescent="0.4">
      <c r="A52" s="184"/>
      <c r="B52" s="185"/>
      <c r="C52" s="186"/>
      <c r="D52" s="187"/>
      <c r="E52" s="187"/>
      <c r="F52" s="187"/>
      <c r="G52" s="188"/>
      <c r="H52" s="188"/>
      <c r="I52" s="189" t="str">
        <f t="shared" si="2"/>
        <v/>
      </c>
      <c r="J52" s="190" t="str">
        <f t="shared" si="1"/>
        <v/>
      </c>
    </row>
    <row r="53" spans="1:10" ht="28.05" customHeight="1" x14ac:dyDescent="0.4">
      <c r="A53" s="184"/>
      <c r="B53" s="185"/>
      <c r="C53" s="186"/>
      <c r="D53" s="187"/>
      <c r="E53" s="187"/>
      <c r="F53" s="187"/>
      <c r="G53" s="188"/>
      <c r="H53" s="188"/>
      <c r="I53" s="189" t="str">
        <f t="shared" si="2"/>
        <v/>
      </c>
      <c r="J53" s="190" t="str">
        <f t="shared" si="1"/>
        <v/>
      </c>
    </row>
    <row r="54" spans="1:10" ht="28.05" customHeight="1" x14ac:dyDescent="0.4">
      <c r="A54" s="184"/>
      <c r="B54" s="185"/>
      <c r="C54" s="186"/>
      <c r="D54" s="187"/>
      <c r="E54" s="187"/>
      <c r="F54" s="187"/>
      <c r="G54" s="188"/>
      <c r="H54" s="188"/>
      <c r="I54" s="189" t="str">
        <f t="shared" si="2"/>
        <v/>
      </c>
      <c r="J54" s="190" t="str">
        <f t="shared" si="1"/>
        <v/>
      </c>
    </row>
    <row r="55" spans="1:10" ht="28.05" customHeight="1" x14ac:dyDescent="0.4">
      <c r="A55" s="184"/>
      <c r="B55" s="185"/>
      <c r="C55" s="186"/>
      <c r="D55" s="187"/>
      <c r="E55" s="187"/>
      <c r="F55" s="187"/>
      <c r="G55" s="188"/>
      <c r="H55" s="188"/>
      <c r="I55" s="189" t="str">
        <f t="shared" si="2"/>
        <v/>
      </c>
      <c r="J55" s="190" t="str">
        <f t="shared" si="1"/>
        <v/>
      </c>
    </row>
    <row r="56" spans="1:10" x14ac:dyDescent="0.35">
      <c r="B56" s="191"/>
      <c r="C56" s="191"/>
    </row>
  </sheetData>
  <sheetProtection sheet="1" objects="1" scenarios="1"/>
  <mergeCells count="9">
    <mergeCell ref="A42:J42"/>
    <mergeCell ref="A43:J43"/>
    <mergeCell ref="F27:J28"/>
    <mergeCell ref="H31:I32"/>
    <mergeCell ref="A1:J1"/>
    <mergeCell ref="A2:J2"/>
    <mergeCell ref="H5:J5"/>
    <mergeCell ref="F16:J18"/>
    <mergeCell ref="A38:B40"/>
  </mergeCells>
  <conditionalFormatting sqref="H33">
    <cfRule type="cellIs" dxfId="43" priority="1" operator="equal">
      <formula>"Okay"</formula>
    </cfRule>
    <cfRule type="cellIs" dxfId="42" priority="2" operator="equal">
      <formula>"Strong"</formula>
    </cfRule>
    <cfRule type="cellIs" dxfId="41" priority="3" operator="equal">
      <formula>"Premium"</formula>
    </cfRule>
    <cfRule type="cellIs" dxfId="40" priority="4" operator="equal">
      <formula>"Low"</formula>
    </cfRule>
    <cfRule type="cellIs" dxfId="39" priority="5" operator="equal">
      <formula>"Good"</formula>
    </cfRule>
    <cfRule type="cellIs" dxfId="38" priority="6" operator="equal">
      <formula>"Too Low"</formula>
    </cfRule>
  </conditionalFormatting>
  <dataValidations count="1">
    <dataValidation type="list" allowBlank="1" showInputMessage="1" showErrorMessage="1" sqref="B14" xr:uid="{F3940482-BC6C-4ED8-A677-155909895EFF}">
      <formula1>"Small, Medium, Large, XL"</formula1>
    </dataValidation>
  </dataValidations>
  <printOptions horizontalCentered="1"/>
  <pageMargins left="0" right="0" top="0.25" bottom="0.5" header="0.3" footer="0.05"/>
  <pageSetup scale="56" orientation="portrait" horizontalDpi="0" verticalDpi="0" r:id="rId1"/>
  <headerFooter>
    <oddFooter xml:space="preserve">&amp;C&amp;K9CA3AFFreezeDriedFoodies.com | Tools &amp; Resources for Freeze-Dry Businesses&amp;R&amp;10&amp;K6B7280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A790-EF32-4A17-BFFA-9C79A6742EB8}">
  <sheetPr>
    <tabColor theme="9" tint="0.59999389629810485"/>
    <pageSetUpPr fitToPage="1"/>
  </sheetPr>
  <dimension ref="A1:L56"/>
  <sheetViews>
    <sheetView zoomScale="70" zoomScaleNormal="70" workbookViewId="0">
      <selection activeCell="A3" sqref="A3"/>
    </sheetView>
  </sheetViews>
  <sheetFormatPr defaultRowHeight="13.5" x14ac:dyDescent="0.35"/>
  <cols>
    <col min="1" max="1" width="34.53125" style="69" customWidth="1"/>
    <col min="2" max="2" width="12.59765625" style="69" customWidth="1"/>
    <col min="3" max="3" width="17.53125" style="69" bestFit="1" customWidth="1"/>
    <col min="4" max="4" width="2.6640625" style="69" customWidth="1"/>
    <col min="5" max="5" width="4.73046875" style="69" bestFit="1" customWidth="1"/>
    <col min="6" max="6" width="36" style="69" bestFit="1" customWidth="1"/>
    <col min="7" max="7" width="14.1328125" style="69" bestFit="1" customWidth="1"/>
    <col min="8" max="10" width="12.59765625" style="69" customWidth="1"/>
    <col min="11" max="11" width="9.06640625" style="69"/>
    <col min="12" max="12" width="9.59765625" style="69" bestFit="1" customWidth="1"/>
    <col min="13" max="16384" width="9.06640625" style="69"/>
  </cols>
  <sheetData>
    <row r="1" spans="1:10" ht="46.5" customHeight="1" x14ac:dyDescent="0.35">
      <c r="A1" s="381" t="s">
        <v>276</v>
      </c>
      <c r="B1" s="381"/>
      <c r="C1" s="381"/>
      <c r="D1" s="381"/>
      <c r="E1" s="381"/>
      <c r="F1" s="381"/>
      <c r="G1" s="381"/>
      <c r="H1" s="381"/>
      <c r="I1" s="381"/>
      <c r="J1" s="381"/>
    </row>
    <row r="2" spans="1:10" ht="25.9" customHeight="1" x14ac:dyDescent="0.35">
      <c r="A2" s="382" t="s">
        <v>457</v>
      </c>
      <c r="B2" s="382"/>
      <c r="C2" s="382"/>
      <c r="D2" s="382"/>
      <c r="E2" s="382"/>
      <c r="F2" s="382"/>
      <c r="G2" s="382"/>
      <c r="H2" s="382"/>
      <c r="I2" s="382"/>
      <c r="J2" s="382"/>
    </row>
    <row r="3" spans="1:10" ht="40.049999999999997" customHeight="1" x14ac:dyDescent="0.35">
      <c r="A3" s="325" t="s">
        <v>277</v>
      </c>
      <c r="B3" s="326"/>
      <c r="C3" s="326"/>
      <c r="D3" s="326"/>
      <c r="E3" s="326"/>
      <c r="F3" s="326"/>
      <c r="G3" s="326"/>
      <c r="H3" s="326"/>
      <c r="I3" s="326"/>
      <c r="J3" s="327"/>
    </row>
    <row r="4" spans="1:10" ht="8.25" customHeight="1" x14ac:dyDescent="0.35">
      <c r="A4" s="82"/>
      <c r="B4" s="82"/>
      <c r="C4" s="82"/>
      <c r="D4" s="82"/>
      <c r="E4" s="82"/>
      <c r="F4" s="82"/>
      <c r="G4" s="82"/>
      <c r="H4" s="82"/>
      <c r="I4" s="82"/>
      <c r="J4" s="82"/>
    </row>
    <row r="5" spans="1:10" s="85" customFormat="1" ht="30" customHeight="1" x14ac:dyDescent="0.45">
      <c r="A5" s="83" t="s">
        <v>278</v>
      </c>
      <c r="B5" s="84"/>
      <c r="F5" s="86" t="s">
        <v>279</v>
      </c>
      <c r="G5" s="87"/>
      <c r="H5" s="383" t="s">
        <v>99</v>
      </c>
      <c r="I5" s="384"/>
      <c r="J5" s="385"/>
    </row>
    <row r="6" spans="1:10" ht="19.05" customHeight="1" x14ac:dyDescent="0.5">
      <c r="A6" s="88" t="s">
        <v>280</v>
      </c>
      <c r="B6" s="89"/>
      <c r="C6" s="90"/>
      <c r="D6" s="90"/>
      <c r="E6" s="90"/>
      <c r="F6" s="88" t="s">
        <v>281</v>
      </c>
      <c r="G6" s="91" t="str">
        <f>B30</f>
        <v/>
      </c>
      <c r="H6" s="92"/>
      <c r="I6" s="93"/>
      <c r="J6" s="94"/>
    </row>
    <row r="7" spans="1:10" ht="19.05" customHeight="1" x14ac:dyDescent="0.5">
      <c r="A7" s="88" t="s">
        <v>282</v>
      </c>
      <c r="B7" s="95"/>
      <c r="C7" s="90"/>
      <c r="D7" s="90"/>
      <c r="E7" s="90"/>
      <c r="F7" s="88" t="s">
        <v>283</v>
      </c>
      <c r="G7" s="91" t="str">
        <f>B10</f>
        <v/>
      </c>
      <c r="H7" s="92"/>
      <c r="I7" s="93"/>
      <c r="J7" s="94"/>
    </row>
    <row r="8" spans="1:10" ht="19.05" customHeight="1" x14ac:dyDescent="0.5">
      <c r="A8" s="88" t="s">
        <v>284</v>
      </c>
      <c r="B8" s="96"/>
      <c r="C8" s="90"/>
      <c r="D8" s="90"/>
      <c r="E8" s="90"/>
      <c r="F8" s="88" t="s">
        <v>285</v>
      </c>
      <c r="G8" s="91" t="str">
        <f>B18</f>
        <v/>
      </c>
      <c r="H8" s="92"/>
      <c r="I8" s="93"/>
      <c r="J8" s="94"/>
    </row>
    <row r="9" spans="1:10" ht="19.05" customHeight="1" x14ac:dyDescent="0.5">
      <c r="A9" s="88" t="s">
        <v>286</v>
      </c>
      <c r="B9" s="97" t="str">
        <f>IF(OR(B26="",B27="",B27=0),"",ROUNDDOWN(B26/B27,0))</f>
        <v/>
      </c>
      <c r="C9" s="90"/>
      <c r="D9" s="90"/>
      <c r="E9" s="90"/>
      <c r="F9" s="88" t="s">
        <v>287</v>
      </c>
      <c r="G9" s="91" t="str">
        <f>B36</f>
        <v/>
      </c>
      <c r="H9" s="92"/>
      <c r="I9" s="93"/>
      <c r="J9" s="94"/>
    </row>
    <row r="10" spans="1:10" ht="20.65" x14ac:dyDescent="0.6">
      <c r="A10" s="98" t="s">
        <v>288</v>
      </c>
      <c r="B10" s="206" t="str">
        <f>IF(OR(B6="",B9="",B9=0,(B7+B8)=0),"",
((B7 + B8/60) * B6) / B9
)</f>
        <v/>
      </c>
      <c r="C10" s="90"/>
      <c r="D10" s="90"/>
      <c r="E10" s="90"/>
      <c r="F10" s="100" t="s">
        <v>289</v>
      </c>
      <c r="G10" s="101" t="str">
        <f>IF(COUNT(G6:G9)=0,"",SUM(G6:G9))</f>
        <v/>
      </c>
      <c r="H10" s="102"/>
      <c r="I10" s="93"/>
      <c r="J10" s="94"/>
    </row>
    <row r="11" spans="1:10" ht="18.75" x14ac:dyDescent="0.5">
      <c r="A11" s="90"/>
      <c r="B11" s="90"/>
      <c r="C11" s="90"/>
      <c r="D11" s="90"/>
      <c r="E11" s="90"/>
      <c r="H11" s="103"/>
      <c r="I11" s="93"/>
      <c r="J11" s="94"/>
    </row>
    <row r="12" spans="1:10" ht="16.899999999999999" x14ac:dyDescent="0.5">
      <c r="A12" s="104"/>
      <c r="B12" s="104"/>
      <c r="C12" s="104"/>
      <c r="D12" s="104"/>
      <c r="E12" s="104"/>
      <c r="F12" s="105"/>
      <c r="G12" s="106"/>
      <c r="H12" s="103"/>
      <c r="I12" s="93"/>
      <c r="J12" s="94"/>
    </row>
    <row r="13" spans="1:10" s="85" customFormat="1" ht="30" customHeight="1" x14ac:dyDescent="0.45">
      <c r="A13" s="107" t="s">
        <v>290</v>
      </c>
      <c r="B13" s="108"/>
      <c r="C13" s="109" t="s">
        <v>291</v>
      </c>
      <c r="D13" s="109"/>
      <c r="F13" s="107" t="s">
        <v>292</v>
      </c>
      <c r="G13" s="110"/>
      <c r="H13" s="111"/>
      <c r="I13" s="112"/>
      <c r="J13" s="113"/>
    </row>
    <row r="14" spans="1:10" s="90" customFormat="1" ht="19.05" customHeight="1" x14ac:dyDescent="0.5">
      <c r="A14" s="88" t="s">
        <v>293</v>
      </c>
      <c r="B14" s="89"/>
      <c r="C14" s="114" t="s">
        <v>294</v>
      </c>
      <c r="E14" s="115" t="s">
        <v>295</v>
      </c>
      <c r="F14" s="116" t="s">
        <v>296</v>
      </c>
      <c r="G14" s="117" t="str">
        <f>IF(G10="","",G10)</f>
        <v/>
      </c>
      <c r="H14" s="118"/>
      <c r="I14" s="112"/>
      <c r="J14" s="113"/>
    </row>
    <row r="15" spans="1:10" s="90" customFormat="1" ht="19.05" customHeight="1" x14ac:dyDescent="0.5">
      <c r="A15" s="88" t="s">
        <v>297</v>
      </c>
      <c r="B15" s="119" t="str">
        <f>IF(B14="","",IF(B14="Small",1.25,IF(B14="Medium",2.8,IF(B14="Large",3,IF(B14="XL",4,"")))))</f>
        <v/>
      </c>
      <c r="F15" s="120" t="s">
        <v>298</v>
      </c>
      <c r="G15" s="121" t="str">
        <f>IF(G10="","",G10/(1-0.4))</f>
        <v/>
      </c>
      <c r="H15" s="122"/>
      <c r="I15" s="123"/>
      <c r="J15" s="124"/>
    </row>
    <row r="16" spans="1:10" s="90" customFormat="1" ht="19.05" customHeight="1" x14ac:dyDescent="0.5">
      <c r="A16" s="88" t="s">
        <v>299</v>
      </c>
      <c r="B16" s="125"/>
      <c r="F16" s="378" t="s">
        <v>300</v>
      </c>
      <c r="G16" s="378"/>
      <c r="H16" s="378"/>
      <c r="I16" s="378"/>
      <c r="J16" s="378"/>
    </row>
    <row r="17" spans="1:10" s="90" customFormat="1" ht="19.05" customHeight="1" x14ac:dyDescent="0.5">
      <c r="A17" s="88" t="s">
        <v>301</v>
      </c>
      <c r="B17" s="126" t="str">
        <f>IF(B15="","",B15/24)</f>
        <v/>
      </c>
      <c r="F17" s="378"/>
      <c r="G17" s="378"/>
      <c r="H17" s="378"/>
      <c r="I17" s="378"/>
      <c r="J17" s="378"/>
    </row>
    <row r="18" spans="1:10" s="90" customFormat="1" ht="19.05" customHeight="1" x14ac:dyDescent="0.5">
      <c r="A18" s="98" t="s">
        <v>302</v>
      </c>
      <c r="B18" s="127" t="str">
        <f>IF(OR(B17="",B16="",B9=""),"",IFERROR((B17*B16)/B9,""))</f>
        <v/>
      </c>
      <c r="F18" s="378"/>
      <c r="G18" s="378"/>
      <c r="H18" s="378"/>
      <c r="I18" s="378"/>
      <c r="J18" s="378"/>
    </row>
    <row r="19" spans="1:10" ht="15" x14ac:dyDescent="0.4">
      <c r="A19" s="104"/>
      <c r="B19" s="128"/>
      <c r="C19" s="104"/>
      <c r="D19" s="104"/>
      <c r="E19" s="104"/>
      <c r="F19" s="129"/>
      <c r="G19" s="129"/>
      <c r="H19" s="129"/>
      <c r="I19" s="129"/>
      <c r="J19" s="129"/>
    </row>
    <row r="20" spans="1:10" ht="15" x14ac:dyDescent="0.4">
      <c r="A20" s="104"/>
      <c r="B20" s="104"/>
      <c r="C20" s="104"/>
      <c r="D20" s="104"/>
      <c r="E20" s="104"/>
      <c r="F20" s="104"/>
      <c r="G20" s="104"/>
      <c r="H20" s="104"/>
      <c r="I20" s="104"/>
      <c r="J20" s="104"/>
    </row>
    <row r="21" spans="1:10" s="85" customFormat="1" ht="30" customHeight="1" x14ac:dyDescent="0.5">
      <c r="A21" s="107" t="s">
        <v>303</v>
      </c>
      <c r="B21" s="130"/>
      <c r="C21" s="90"/>
      <c r="F21" s="107" t="s">
        <v>304</v>
      </c>
      <c r="G21" s="131"/>
      <c r="H21" s="131"/>
      <c r="I21" s="131"/>
      <c r="J21" s="108"/>
    </row>
    <row r="22" spans="1:10" s="90" customFormat="1" ht="19.05" customHeight="1" x14ac:dyDescent="0.5">
      <c r="A22" s="88" t="s">
        <v>305</v>
      </c>
      <c r="B22" s="132"/>
      <c r="F22" s="133" t="s">
        <v>306</v>
      </c>
      <c r="G22" s="134" t="s">
        <v>307</v>
      </c>
      <c r="H22" s="134" t="s">
        <v>308</v>
      </c>
      <c r="I22" s="134" t="s">
        <v>19</v>
      </c>
      <c r="J22" s="135" t="s">
        <v>309</v>
      </c>
    </row>
    <row r="23" spans="1:10" s="90" customFormat="1" ht="19.05" customHeight="1" x14ac:dyDescent="0.5">
      <c r="A23" s="88" t="s">
        <v>6</v>
      </c>
      <c r="B23" s="132"/>
      <c r="F23" s="88" t="s">
        <v>310</v>
      </c>
      <c r="G23" s="91" t="str">
        <f>IF($G$10="","",$G$10/0.7)</f>
        <v/>
      </c>
      <c r="H23" s="136" t="str">
        <f>IF(G23="","",ROUNDUP(G23,0))</f>
        <v/>
      </c>
      <c r="I23" s="137" t="str">
        <f>IF(OR(H23="",$G$10=""),"",H23-$G$10)</f>
        <v/>
      </c>
      <c r="J23" s="138" t="str">
        <f>IF(OR($G$10="",IF(H23&lt;&gt;"",H23,G23)=""),"",
 (IF(H23&lt;&gt;"",H23,G23)-$G$10) / IF(H23&lt;&gt;"",H23,G23)
)</f>
        <v/>
      </c>
    </row>
    <row r="24" spans="1:10" s="90" customFormat="1" ht="19.05" customHeight="1" thickBot="1" x14ac:dyDescent="0.55000000000000004">
      <c r="A24" s="88" t="s">
        <v>311</v>
      </c>
      <c r="B24" s="132"/>
      <c r="C24" s="105" t="s">
        <v>312</v>
      </c>
      <c r="F24" s="88" t="s">
        <v>313</v>
      </c>
      <c r="G24" s="91" t="str">
        <f>IF($G$10="","",$G$10/0.6)</f>
        <v/>
      </c>
      <c r="H24" s="136" t="str">
        <f>IF(G24="","",ROUNDUP(G24,0))</f>
        <v/>
      </c>
      <c r="I24" s="137" t="str">
        <f>IF(OR(H24="",$G$10=""),"",H24-$G$10)</f>
        <v/>
      </c>
      <c r="J24" s="138" t="str">
        <f t="shared" ref="J24" si="0">IF(OR($G$10="",IF(H24&lt;&gt;"",H24,G24)=""),"",
 (IF(H24&lt;&gt;"",H24,G24)-$G$10) / IF(H24&lt;&gt;"",H24,G24)
)</f>
        <v/>
      </c>
    </row>
    <row r="25" spans="1:10" s="90" customFormat="1" ht="19.05" customHeight="1" thickTop="1" thickBot="1" x14ac:dyDescent="0.55000000000000004">
      <c r="A25" s="139" t="s">
        <v>314</v>
      </c>
      <c r="B25" s="140"/>
      <c r="C25" s="207" t="s">
        <v>341</v>
      </c>
      <c r="E25" s="141" t="s">
        <v>315</v>
      </c>
      <c r="F25" s="142" t="s">
        <v>316</v>
      </c>
      <c r="G25" s="143" t="str">
        <f>IF($G$10="","",$G$10*2)</f>
        <v/>
      </c>
      <c r="H25" s="144" t="str">
        <f>IF(G25="","",ROUNDUP(G25,0))</f>
        <v/>
      </c>
      <c r="I25" s="137" t="str">
        <f>IF(OR(H25="",$G$10=""),"",H25-$G$10)</f>
        <v/>
      </c>
      <c r="J25" s="138" t="str">
        <f>IF(OR($G$10="",IF(H25&lt;&gt;"",H25,G25)=""),"",
 (IF(H25&lt;&gt;"",H25,G25)-$G$10) / IF(H25&lt;&gt;"",H25,G25)
)</f>
        <v/>
      </c>
    </row>
    <row r="26" spans="1:10" s="90" customFormat="1" ht="19.05" customHeight="1" thickTop="1" x14ac:dyDescent="0.5">
      <c r="A26" s="145" t="s">
        <v>317</v>
      </c>
      <c r="B26" s="146"/>
      <c r="C26" s="147" t="str">
        <f>IFERROR(B26/B25,"")</f>
        <v/>
      </c>
      <c r="F26" s="148" t="s">
        <v>318</v>
      </c>
      <c r="G26" s="149" t="str">
        <f>IF($G$10="","",$G$10*2.3)</f>
        <v/>
      </c>
      <c r="H26" s="150" t="str">
        <f>IF(G26="","",ROUNDUP(G26,0))</f>
        <v/>
      </c>
      <c r="I26" s="151" t="str">
        <f>IF(OR(H26="",$G$10=""),"",H26-$G$10)</f>
        <v/>
      </c>
      <c r="J26" s="138" t="str">
        <f>IF(OR($G$10="",IF(H26&lt;&gt;"",H26,G26)=""),"",
 (IF(H26&lt;&gt;"",H26,G26)-$G$10) / IF(H26&lt;&gt;"",H26,G26)
)</f>
        <v/>
      </c>
    </row>
    <row r="27" spans="1:10" s="90" customFormat="1" ht="19.05" customHeight="1" x14ac:dyDescent="0.5">
      <c r="A27" s="88" t="s">
        <v>319</v>
      </c>
      <c r="B27" s="152"/>
      <c r="F27" s="377" t="s">
        <v>320</v>
      </c>
      <c r="G27" s="377"/>
      <c r="H27" s="377"/>
      <c r="I27" s="377"/>
      <c r="J27" s="377"/>
    </row>
    <row r="28" spans="1:10" s="90" customFormat="1" ht="19.05" customHeight="1" x14ac:dyDescent="0.5">
      <c r="A28" s="88" t="s">
        <v>321</v>
      </c>
      <c r="B28" s="154" t="str">
        <f>IF(COUNT(B22:B24)=0,"",SUM(B22:B24))</f>
        <v/>
      </c>
      <c r="F28" s="378"/>
      <c r="G28" s="378"/>
      <c r="H28" s="378"/>
      <c r="I28" s="378"/>
      <c r="J28" s="378"/>
    </row>
    <row r="29" spans="1:10" s="90" customFormat="1" ht="19.05" customHeight="1" x14ac:dyDescent="0.5">
      <c r="A29" s="88" t="s">
        <v>322</v>
      </c>
      <c r="B29" s="154" t="str">
        <f>IF(OR(B28="",B26="",B26=0),"",B28/B26)</f>
        <v/>
      </c>
      <c r="F29" s="153"/>
      <c r="G29" s="153"/>
      <c r="H29" s="153"/>
      <c r="I29" s="153"/>
      <c r="J29" s="153"/>
    </row>
    <row r="30" spans="1:10" s="90" customFormat="1" ht="30" customHeight="1" thickBot="1" x14ac:dyDescent="0.55000000000000004">
      <c r="A30" s="98" t="s">
        <v>11</v>
      </c>
      <c r="B30" s="99" t="str">
        <f>IF(OR(B29="",B27=""),"",B29*B27)</f>
        <v/>
      </c>
      <c r="F30" s="208" t="s">
        <v>323</v>
      </c>
      <c r="G30" s="209"/>
      <c r="H30" s="210"/>
      <c r="I30" s="211"/>
      <c r="J30" s="155"/>
    </row>
    <row r="31" spans="1:10" ht="30" customHeight="1" thickBot="1" x14ac:dyDescent="0.55000000000000004">
      <c r="A31" s="104"/>
      <c r="B31" s="104"/>
      <c r="C31" s="104"/>
      <c r="D31" s="104"/>
      <c r="E31" s="90"/>
      <c r="F31" s="212" t="s">
        <v>258</v>
      </c>
      <c r="G31" s="160"/>
      <c r="H31" s="387" t="s">
        <v>370</v>
      </c>
      <c r="I31" s="388"/>
      <c r="J31" s="155"/>
    </row>
    <row r="32" spans="1:10" s="161" customFormat="1" ht="30" customHeight="1" x14ac:dyDescent="0.4">
      <c r="A32" s="107" t="s">
        <v>324</v>
      </c>
      <c r="B32" s="158"/>
      <c r="C32" s="159"/>
      <c r="D32" s="159"/>
      <c r="E32" s="104"/>
      <c r="F32" s="213" t="s">
        <v>19</v>
      </c>
      <c r="G32" s="162" t="str">
        <f>IF(G31="","",IFERROR(G31 - G10,""))</f>
        <v/>
      </c>
      <c r="H32" s="387"/>
      <c r="I32" s="388"/>
      <c r="J32" s="69"/>
    </row>
    <row r="33" spans="1:12" s="90" customFormat="1" ht="19.05" customHeight="1" x14ac:dyDescent="0.5">
      <c r="A33" s="88" t="s">
        <v>326</v>
      </c>
      <c r="B33" s="132"/>
      <c r="E33" s="159"/>
      <c r="F33" s="214" t="s">
        <v>309</v>
      </c>
      <c r="G33" s="215" t="str">
        <f>IF(G31="","",IFERROR((G31 - G10)/G31,""))</f>
        <v/>
      </c>
      <c r="H33" s="216" t="str">
        <f>IF(G33="","",
IF(G33&lt;0.3,"Too Low",
IF(G33&lt;0.4,"Low",
IF(G33&lt;0.5,"Okay",
IF(G33&lt;0.61,"Good",
"Premium")))))</f>
        <v/>
      </c>
      <c r="I33" s="217" t="s">
        <v>328</v>
      </c>
      <c r="J33" s="69"/>
    </row>
    <row r="34" spans="1:12" s="90" customFormat="1" ht="19.05" customHeight="1" x14ac:dyDescent="0.5">
      <c r="A34" s="88" t="s">
        <v>327</v>
      </c>
      <c r="B34" s="132"/>
      <c r="J34" s="69"/>
    </row>
    <row r="35" spans="1:12" s="90" customFormat="1" ht="27.4" customHeight="1" x14ac:dyDescent="0.5">
      <c r="A35" s="163" t="s">
        <v>329</v>
      </c>
      <c r="B35" s="132"/>
      <c r="F35" s="156" t="s">
        <v>437</v>
      </c>
      <c r="G35" s="157"/>
      <c r="H35" s="334" t="s">
        <v>431</v>
      </c>
      <c r="I35" s="334" t="s">
        <v>19</v>
      </c>
      <c r="J35" s="334" t="s">
        <v>436</v>
      </c>
    </row>
    <row r="36" spans="1:12" s="90" customFormat="1" ht="18.75" x14ac:dyDescent="0.5">
      <c r="A36" s="164" t="s">
        <v>330</v>
      </c>
      <c r="B36" s="165" t="str">
        <f>IF(COUNT(B33:B35)=0,"",SUM(B33:B35))</f>
        <v/>
      </c>
      <c r="F36" s="335" t="s">
        <v>433</v>
      </c>
      <c r="G36" s="336"/>
      <c r="H36" s="337" t="str">
        <f>IF(OR($B$9="",H23=""),"",$B$9*H23)</f>
        <v/>
      </c>
      <c r="I36" s="337" t="str">
        <f>IF(OR($B$9="",H23="",$G$10=""),"",$B$9*(H23-$G$10))</f>
        <v/>
      </c>
      <c r="J36" s="340" t="str">
        <f>IF(H23="","",IFERROR((H23-$G$10)/H23,""))</f>
        <v/>
      </c>
    </row>
    <row r="37" spans="1:12" ht="19.149999999999999" thickBot="1" x14ac:dyDescent="0.55000000000000004">
      <c r="A37" s="104"/>
      <c r="B37" s="104"/>
      <c r="C37" s="90"/>
      <c r="D37" s="104"/>
      <c r="E37" s="90"/>
      <c r="F37" s="331" t="s">
        <v>434</v>
      </c>
      <c r="G37" s="167"/>
      <c r="H37" s="168" t="str">
        <f>IF(OR($B$9="",H24=""),"",$B$9*H24)</f>
        <v/>
      </c>
      <c r="I37" s="168" t="str">
        <f>IF(OR($B$9="",H24="",$G$10=""),"",$B$9*(H24-$G$10))</f>
        <v/>
      </c>
      <c r="J37" s="341" t="str">
        <f>IF(H24="","",IFERROR((H24-$G$10)/H24,""))</f>
        <v/>
      </c>
      <c r="L37" s="166"/>
    </row>
    <row r="38" spans="1:12" ht="19.149999999999999" customHeight="1" thickTop="1" thickBot="1" x14ac:dyDescent="0.55000000000000004">
      <c r="A38" s="386" t="s">
        <v>331</v>
      </c>
      <c r="B38" s="386"/>
      <c r="C38" s="90"/>
      <c r="D38" s="104"/>
      <c r="E38" s="104"/>
      <c r="F38" s="344" t="s">
        <v>439</v>
      </c>
      <c r="G38" s="169"/>
      <c r="H38" s="339" t="str">
        <f>IF(OR($B$9="",H25=""),"",$B$9*H25)</f>
        <v/>
      </c>
      <c r="I38" s="339" t="str">
        <f>IF(OR($B$9="",H25="",$G$10=""),"",$B$9*(H25-$G$10))</f>
        <v/>
      </c>
      <c r="J38" s="342" t="str">
        <f>IF(H25="","",IFERROR((H25-$G$10)/H25,""))</f>
        <v/>
      </c>
      <c r="L38" s="166"/>
    </row>
    <row r="39" spans="1:12" ht="19.149999999999999" customHeight="1" thickTop="1" x14ac:dyDescent="0.5">
      <c r="A39" s="386"/>
      <c r="B39" s="386"/>
      <c r="C39" s="90"/>
      <c r="D39" s="104"/>
      <c r="E39" s="104"/>
      <c r="F39" s="331" t="s">
        <v>318</v>
      </c>
      <c r="G39" s="167"/>
      <c r="H39" s="168" t="str">
        <f>IF(OR($B$9="",H26=""),"",$B$9*H26)</f>
        <v/>
      </c>
      <c r="I39" s="168" t="str">
        <f>IF(OR($B$9="",H26="",$G$10=""),"",$B$9*(H26-$G$10))</f>
        <v/>
      </c>
      <c r="J39" s="341" t="str">
        <f>IF(H26="","",IFERROR((H26-$G$10)/H26,""))</f>
        <v/>
      </c>
      <c r="L39" s="166"/>
    </row>
    <row r="40" spans="1:12" ht="18.75" x14ac:dyDescent="0.5">
      <c r="A40" s="386"/>
      <c r="B40" s="386"/>
      <c r="C40" s="170"/>
      <c r="D40" s="104"/>
      <c r="E40" s="104"/>
      <c r="F40" s="332" t="s">
        <v>432</v>
      </c>
      <c r="G40" s="333"/>
      <c r="H40" s="338" t="str">
        <f>IF(OR($B$9="",G31=""),"",$B$9*G31)</f>
        <v/>
      </c>
      <c r="I40" s="338" t="str">
        <f>IF(OR($B$9="",G31="",$G$10=""),"",$B$9*(G31-$G$10))</f>
        <v/>
      </c>
      <c r="J40" s="343" t="str">
        <f>IF(OR(G31="",NOT(ISNUMBER(G31)),G10="",NOT(ISNUMBER(G10)),G31=0),"",IFERROR((G31-G10)/G31,""))</f>
        <v/>
      </c>
    </row>
    <row r="41" spans="1:12" ht="17.25" customHeight="1" x14ac:dyDescent="0.35">
      <c r="A41" s="171"/>
      <c r="B41" s="171"/>
      <c r="C41" s="171"/>
    </row>
    <row r="42" spans="1:12" ht="35.25" customHeight="1" x14ac:dyDescent="0.35">
      <c r="A42" s="373" t="s">
        <v>332</v>
      </c>
      <c r="B42" s="374"/>
      <c r="C42" s="374"/>
      <c r="D42" s="374"/>
      <c r="E42" s="374"/>
      <c r="F42" s="374"/>
      <c r="G42" s="374"/>
      <c r="H42" s="374"/>
      <c r="I42" s="374"/>
      <c r="J42" s="375"/>
    </row>
    <row r="43" spans="1:12" ht="27.4" customHeight="1" x14ac:dyDescent="0.35">
      <c r="A43" s="376" t="s">
        <v>333</v>
      </c>
      <c r="B43" s="376"/>
      <c r="C43" s="376"/>
      <c r="D43" s="376"/>
      <c r="E43" s="376"/>
      <c r="F43" s="376"/>
      <c r="G43" s="376"/>
      <c r="H43" s="376"/>
      <c r="I43" s="376"/>
      <c r="J43" s="376"/>
    </row>
    <row r="44" spans="1:12" ht="28.05" customHeight="1" x14ac:dyDescent="0.5">
      <c r="A44" s="172" t="s">
        <v>334</v>
      </c>
      <c r="B44" s="173" t="s">
        <v>84</v>
      </c>
      <c r="C44" s="174" t="s">
        <v>81</v>
      </c>
      <c r="D44" s="175"/>
      <c r="E44" s="175"/>
      <c r="F44" s="175" t="s">
        <v>335</v>
      </c>
      <c r="G44" s="174" t="s">
        <v>80</v>
      </c>
      <c r="H44" s="174" t="s">
        <v>336</v>
      </c>
      <c r="I44" s="174" t="s">
        <v>0</v>
      </c>
      <c r="J44" s="176" t="s">
        <v>337</v>
      </c>
    </row>
    <row r="45" spans="1:12" ht="28.05" customHeight="1" x14ac:dyDescent="0.4">
      <c r="A45" s="177" t="s">
        <v>338</v>
      </c>
      <c r="B45" s="178">
        <v>46127</v>
      </c>
      <c r="C45" s="179">
        <v>1500</v>
      </c>
      <c r="D45" s="180"/>
      <c r="E45" s="180"/>
      <c r="F45" s="180" t="s">
        <v>339</v>
      </c>
      <c r="G45" s="181">
        <v>79</v>
      </c>
      <c r="H45" s="181">
        <v>6.43</v>
      </c>
      <c r="I45" s="182">
        <f>IF(G45="","",G45+IF(H45="",0,H45))</f>
        <v>85.43</v>
      </c>
      <c r="J45" s="183">
        <f t="shared" ref="J45:J55" si="1">IF(OR(C45="",C45=0,I45=""),"",I45/C45)</f>
        <v>5.6953333333333335E-2</v>
      </c>
    </row>
    <row r="46" spans="1:12" ht="28.05" customHeight="1" x14ac:dyDescent="0.4">
      <c r="A46" s="184"/>
      <c r="B46" s="185"/>
      <c r="C46" s="186"/>
      <c r="D46" s="187"/>
      <c r="E46" s="187"/>
      <c r="F46" s="187"/>
      <c r="G46" s="188"/>
      <c r="H46" s="188"/>
      <c r="I46" s="189" t="str">
        <f t="shared" ref="I46:I55" si="2">IF(G46="","",G46+IF(H46="",0,H46))</f>
        <v/>
      </c>
      <c r="J46" s="190" t="str">
        <f t="shared" si="1"/>
        <v/>
      </c>
    </row>
    <row r="47" spans="1:12" ht="28.05" customHeight="1" x14ac:dyDescent="0.4">
      <c r="A47" s="184"/>
      <c r="B47" s="185"/>
      <c r="C47" s="186"/>
      <c r="D47" s="187"/>
      <c r="E47" s="187"/>
      <c r="F47" s="187"/>
      <c r="G47" s="188"/>
      <c r="H47" s="188"/>
      <c r="I47" s="189" t="str">
        <f t="shared" si="2"/>
        <v/>
      </c>
      <c r="J47" s="190" t="str">
        <f t="shared" si="1"/>
        <v/>
      </c>
    </row>
    <row r="48" spans="1:12" ht="28.05" customHeight="1" x14ac:dyDescent="0.4">
      <c r="A48" s="184"/>
      <c r="B48" s="185"/>
      <c r="C48" s="186"/>
      <c r="D48" s="187"/>
      <c r="E48" s="187"/>
      <c r="F48" s="187"/>
      <c r="G48" s="188"/>
      <c r="H48" s="188"/>
      <c r="I48" s="189" t="str">
        <f t="shared" si="2"/>
        <v/>
      </c>
      <c r="J48" s="190" t="str">
        <f t="shared" si="1"/>
        <v/>
      </c>
    </row>
    <row r="49" spans="1:10" ht="28.05" customHeight="1" x14ac:dyDescent="0.4">
      <c r="A49" s="184"/>
      <c r="B49" s="185"/>
      <c r="C49" s="186"/>
      <c r="D49" s="187"/>
      <c r="E49" s="187"/>
      <c r="F49" s="187"/>
      <c r="G49" s="188"/>
      <c r="H49" s="188"/>
      <c r="I49" s="189" t="str">
        <f t="shared" si="2"/>
        <v/>
      </c>
      <c r="J49" s="190" t="str">
        <f t="shared" si="1"/>
        <v/>
      </c>
    </row>
    <row r="50" spans="1:10" ht="28.05" customHeight="1" x14ac:dyDescent="0.4">
      <c r="A50" s="184"/>
      <c r="B50" s="185"/>
      <c r="C50" s="186"/>
      <c r="D50" s="187"/>
      <c r="E50" s="187"/>
      <c r="F50" s="187"/>
      <c r="G50" s="188"/>
      <c r="H50" s="188"/>
      <c r="I50" s="189" t="str">
        <f t="shared" si="2"/>
        <v/>
      </c>
      <c r="J50" s="190" t="str">
        <f t="shared" si="1"/>
        <v/>
      </c>
    </row>
    <row r="51" spans="1:10" ht="28.05" customHeight="1" x14ac:dyDescent="0.4">
      <c r="A51" s="184"/>
      <c r="B51" s="185"/>
      <c r="C51" s="186"/>
      <c r="D51" s="187"/>
      <c r="E51" s="187"/>
      <c r="F51" s="187"/>
      <c r="G51" s="188"/>
      <c r="H51" s="188"/>
      <c r="I51" s="189" t="str">
        <f t="shared" si="2"/>
        <v/>
      </c>
      <c r="J51" s="190" t="str">
        <f t="shared" si="1"/>
        <v/>
      </c>
    </row>
    <row r="52" spans="1:10" ht="28.05" customHeight="1" x14ac:dyDescent="0.4">
      <c r="A52" s="184"/>
      <c r="B52" s="185"/>
      <c r="C52" s="186"/>
      <c r="D52" s="187"/>
      <c r="E52" s="187"/>
      <c r="F52" s="187"/>
      <c r="G52" s="188"/>
      <c r="H52" s="188"/>
      <c r="I52" s="189" t="str">
        <f t="shared" si="2"/>
        <v/>
      </c>
      <c r="J52" s="190" t="str">
        <f t="shared" si="1"/>
        <v/>
      </c>
    </row>
    <row r="53" spans="1:10" ht="28.05" customHeight="1" x14ac:dyDescent="0.4">
      <c r="A53" s="184"/>
      <c r="B53" s="185"/>
      <c r="C53" s="186"/>
      <c r="D53" s="187"/>
      <c r="E53" s="187"/>
      <c r="F53" s="187"/>
      <c r="G53" s="188"/>
      <c r="H53" s="188"/>
      <c r="I53" s="189" t="str">
        <f t="shared" si="2"/>
        <v/>
      </c>
      <c r="J53" s="190" t="str">
        <f t="shared" si="1"/>
        <v/>
      </c>
    </row>
    <row r="54" spans="1:10" ht="28.05" customHeight="1" x14ac:dyDescent="0.4">
      <c r="A54" s="184"/>
      <c r="B54" s="185"/>
      <c r="C54" s="186"/>
      <c r="D54" s="187"/>
      <c r="E54" s="187"/>
      <c r="F54" s="187"/>
      <c r="G54" s="188"/>
      <c r="H54" s="188"/>
      <c r="I54" s="189" t="str">
        <f t="shared" si="2"/>
        <v/>
      </c>
      <c r="J54" s="190" t="str">
        <f t="shared" si="1"/>
        <v/>
      </c>
    </row>
    <row r="55" spans="1:10" ht="28.05" customHeight="1" x14ac:dyDescent="0.4">
      <c r="A55" s="184"/>
      <c r="B55" s="185"/>
      <c r="C55" s="186"/>
      <c r="D55" s="187"/>
      <c r="E55" s="187"/>
      <c r="F55" s="187"/>
      <c r="G55" s="188"/>
      <c r="H55" s="188"/>
      <c r="I55" s="189" t="str">
        <f t="shared" si="2"/>
        <v/>
      </c>
      <c r="J55" s="190" t="str">
        <f t="shared" si="1"/>
        <v/>
      </c>
    </row>
    <row r="56" spans="1:10" x14ac:dyDescent="0.35">
      <c r="B56" s="191"/>
      <c r="C56" s="191"/>
    </row>
  </sheetData>
  <sheetProtection sheet="1" objects="1" scenarios="1"/>
  <mergeCells count="9">
    <mergeCell ref="A42:J42"/>
    <mergeCell ref="A43:J43"/>
    <mergeCell ref="F27:J28"/>
    <mergeCell ref="H31:I32"/>
    <mergeCell ref="A1:J1"/>
    <mergeCell ref="A2:J2"/>
    <mergeCell ref="H5:J5"/>
    <mergeCell ref="F16:J18"/>
    <mergeCell ref="A38:B40"/>
  </mergeCells>
  <conditionalFormatting sqref="H33">
    <cfRule type="cellIs" dxfId="37" priority="1" operator="equal">
      <formula>"Okay"</formula>
    </cfRule>
    <cfRule type="cellIs" dxfId="36" priority="2" operator="equal">
      <formula>"Strong"</formula>
    </cfRule>
    <cfRule type="cellIs" dxfId="35" priority="3" operator="equal">
      <formula>"Premium"</formula>
    </cfRule>
    <cfRule type="cellIs" dxfId="34" priority="4" operator="equal">
      <formula>"Low"</formula>
    </cfRule>
    <cfRule type="cellIs" dxfId="33" priority="5" operator="equal">
      <formula>"Good"</formula>
    </cfRule>
    <cfRule type="cellIs" dxfId="32" priority="6" operator="equal">
      <formula>"Too Low"</formula>
    </cfRule>
  </conditionalFormatting>
  <dataValidations count="1">
    <dataValidation type="list" allowBlank="1" showInputMessage="1" showErrorMessage="1" sqref="B14" xr:uid="{AE09DA8D-06C5-4076-8007-7B15A63FF9B2}">
      <formula1>"Small, Medium, Large, XL"</formula1>
    </dataValidation>
  </dataValidations>
  <printOptions horizontalCentered="1"/>
  <pageMargins left="0" right="0" top="0.25" bottom="0.5" header="0.3" footer="0.05"/>
  <pageSetup scale="56" orientation="portrait" horizontalDpi="0" verticalDpi="0" r:id="rId1"/>
  <headerFooter>
    <oddFooter xml:space="preserve">&amp;C&amp;K9CA3AFFreezeDriedFoodies.com | Tools &amp; Resources for Freeze-Dry Businesses&amp;R&amp;10&amp;K6B7280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2A24-E5E6-4670-9B22-A3CD556F6E62}">
  <sheetPr>
    <tabColor theme="9" tint="0.39997558519241921"/>
    <pageSetUpPr fitToPage="1"/>
  </sheetPr>
  <dimension ref="A1:L56"/>
  <sheetViews>
    <sheetView zoomScale="70" zoomScaleNormal="70" workbookViewId="0">
      <selection activeCell="G31" sqref="G31"/>
    </sheetView>
  </sheetViews>
  <sheetFormatPr defaultRowHeight="13.5" x14ac:dyDescent="0.35"/>
  <cols>
    <col min="1" max="1" width="34.53125" style="69" customWidth="1"/>
    <col min="2" max="2" width="12.59765625" style="69" customWidth="1"/>
    <col min="3" max="3" width="17.53125" style="69" bestFit="1" customWidth="1"/>
    <col min="4" max="4" width="2.6640625" style="69" customWidth="1"/>
    <col min="5" max="5" width="4.73046875" style="69" bestFit="1" customWidth="1"/>
    <col min="6" max="6" width="36" style="69" bestFit="1" customWidth="1"/>
    <col min="7" max="7" width="14.1328125" style="69" bestFit="1" customWidth="1"/>
    <col min="8" max="10" width="12.59765625" style="69" customWidth="1"/>
    <col min="11" max="11" width="9.06640625" style="69"/>
    <col min="12" max="12" width="9.59765625" style="69" bestFit="1" customWidth="1"/>
    <col min="13" max="16384" width="9.06640625" style="69"/>
  </cols>
  <sheetData>
    <row r="1" spans="1:10" ht="46.5" customHeight="1" x14ac:dyDescent="0.35">
      <c r="A1" s="381" t="s">
        <v>276</v>
      </c>
      <c r="B1" s="381"/>
      <c r="C1" s="381"/>
      <c r="D1" s="381"/>
      <c r="E1" s="381"/>
      <c r="F1" s="381"/>
      <c r="G1" s="381"/>
      <c r="H1" s="381"/>
      <c r="I1" s="381"/>
      <c r="J1" s="381"/>
    </row>
    <row r="2" spans="1:10" ht="25.9" customHeight="1" x14ac:dyDescent="0.35">
      <c r="A2" s="382" t="s">
        <v>458</v>
      </c>
      <c r="B2" s="382"/>
      <c r="C2" s="382"/>
      <c r="D2" s="382"/>
      <c r="E2" s="382"/>
      <c r="F2" s="382"/>
      <c r="G2" s="382"/>
      <c r="H2" s="382"/>
      <c r="I2" s="382"/>
      <c r="J2" s="382"/>
    </row>
    <row r="3" spans="1:10" ht="40.049999999999997" customHeight="1" x14ac:dyDescent="0.35">
      <c r="A3" s="321" t="s">
        <v>277</v>
      </c>
      <c r="B3" s="328"/>
      <c r="C3" s="328"/>
      <c r="D3" s="328"/>
      <c r="E3" s="328"/>
      <c r="F3" s="328"/>
      <c r="G3" s="329"/>
      <c r="H3" s="329"/>
      <c r="I3" s="329"/>
      <c r="J3" s="330"/>
    </row>
    <row r="4" spans="1:10" ht="8.25" customHeight="1" x14ac:dyDescent="0.35">
      <c r="A4" s="82"/>
      <c r="B4" s="82"/>
      <c r="C4" s="82"/>
      <c r="D4" s="82"/>
      <c r="E4" s="82"/>
      <c r="F4" s="82"/>
      <c r="G4" s="82"/>
      <c r="H4" s="82"/>
      <c r="I4" s="82"/>
      <c r="J4" s="82"/>
    </row>
    <row r="5" spans="1:10" s="85" customFormat="1" ht="30" customHeight="1" x14ac:dyDescent="0.45">
      <c r="A5" s="83" t="s">
        <v>278</v>
      </c>
      <c r="B5" s="84"/>
      <c r="F5" s="86" t="s">
        <v>279</v>
      </c>
      <c r="G5" s="87"/>
      <c r="H5" s="383" t="s">
        <v>99</v>
      </c>
      <c r="I5" s="384"/>
      <c r="J5" s="385"/>
    </row>
    <row r="6" spans="1:10" ht="19.05" customHeight="1" x14ac:dyDescent="0.5">
      <c r="A6" s="88" t="s">
        <v>280</v>
      </c>
      <c r="B6" s="89"/>
      <c r="C6" s="90"/>
      <c r="D6" s="90"/>
      <c r="E6" s="90"/>
      <c r="F6" s="88" t="s">
        <v>281</v>
      </c>
      <c r="G6" s="91" t="str">
        <f>B30</f>
        <v/>
      </c>
      <c r="H6" s="92"/>
      <c r="I6" s="93"/>
      <c r="J6" s="94"/>
    </row>
    <row r="7" spans="1:10" ht="19.05" customHeight="1" x14ac:dyDescent="0.5">
      <c r="A7" s="88" t="s">
        <v>282</v>
      </c>
      <c r="B7" s="95"/>
      <c r="C7" s="90"/>
      <c r="D7" s="90"/>
      <c r="E7" s="90"/>
      <c r="F7" s="88" t="s">
        <v>283</v>
      </c>
      <c r="G7" s="91" t="str">
        <f>B10</f>
        <v/>
      </c>
      <c r="H7" s="92"/>
      <c r="I7" s="93"/>
      <c r="J7" s="94"/>
    </row>
    <row r="8" spans="1:10" ht="19.05" customHeight="1" x14ac:dyDescent="0.5">
      <c r="A8" s="88" t="s">
        <v>284</v>
      </c>
      <c r="B8" s="96"/>
      <c r="C8" s="90"/>
      <c r="D8" s="90"/>
      <c r="E8" s="90"/>
      <c r="F8" s="88" t="s">
        <v>285</v>
      </c>
      <c r="G8" s="91" t="str">
        <f>B18</f>
        <v/>
      </c>
      <c r="H8" s="92"/>
      <c r="I8" s="93"/>
      <c r="J8" s="94"/>
    </row>
    <row r="9" spans="1:10" ht="19.05" customHeight="1" x14ac:dyDescent="0.5">
      <c r="A9" s="88" t="s">
        <v>286</v>
      </c>
      <c r="B9" s="97" t="str">
        <f>IF(OR(B26="",B27="",B27=0),"",ROUNDDOWN(B26/B27,0))</f>
        <v/>
      </c>
      <c r="C9" s="90"/>
      <c r="D9" s="90"/>
      <c r="E9" s="90"/>
      <c r="F9" s="88" t="s">
        <v>287</v>
      </c>
      <c r="G9" s="91" t="str">
        <f>B36</f>
        <v/>
      </c>
      <c r="H9" s="92"/>
      <c r="I9" s="93"/>
      <c r="J9" s="94"/>
    </row>
    <row r="10" spans="1:10" ht="20.65" x14ac:dyDescent="0.6">
      <c r="A10" s="98" t="s">
        <v>288</v>
      </c>
      <c r="B10" s="206" t="str">
        <f>IF(OR(B6="",B9="",B9=0,(B7+B8)=0),"",
((B7 + B8/60) * B6) / B9
)</f>
        <v/>
      </c>
      <c r="C10" s="90"/>
      <c r="D10" s="90"/>
      <c r="E10" s="90"/>
      <c r="F10" s="100" t="s">
        <v>289</v>
      </c>
      <c r="G10" s="101" t="str">
        <f>IF(COUNT(G6:G9)=0,"",SUM(G6:G9))</f>
        <v/>
      </c>
      <c r="H10" s="102"/>
      <c r="I10" s="93"/>
      <c r="J10" s="94"/>
    </row>
    <row r="11" spans="1:10" ht="18.75" x14ac:dyDescent="0.5">
      <c r="A11" s="90"/>
      <c r="B11" s="90"/>
      <c r="C11" s="90"/>
      <c r="D11" s="90"/>
      <c r="E11" s="90"/>
      <c r="H11" s="103"/>
      <c r="I11" s="93"/>
      <c r="J11" s="94"/>
    </row>
    <row r="12" spans="1:10" ht="16.899999999999999" x14ac:dyDescent="0.5">
      <c r="A12" s="104"/>
      <c r="B12" s="104"/>
      <c r="C12" s="104"/>
      <c r="D12" s="104"/>
      <c r="E12" s="104"/>
      <c r="F12" s="105"/>
      <c r="G12" s="106"/>
      <c r="H12" s="103"/>
      <c r="I12" s="93"/>
      <c r="J12" s="94"/>
    </row>
    <row r="13" spans="1:10" s="85" customFormat="1" ht="30" customHeight="1" x14ac:dyDescent="0.45">
      <c r="A13" s="107" t="s">
        <v>290</v>
      </c>
      <c r="B13" s="108"/>
      <c r="C13" s="109" t="s">
        <v>291</v>
      </c>
      <c r="D13" s="109"/>
      <c r="F13" s="107" t="s">
        <v>292</v>
      </c>
      <c r="G13" s="110"/>
      <c r="H13" s="111"/>
      <c r="I13" s="112"/>
      <c r="J13" s="113"/>
    </row>
    <row r="14" spans="1:10" s="90" customFormat="1" ht="19.05" customHeight="1" x14ac:dyDescent="0.5">
      <c r="A14" s="88" t="s">
        <v>293</v>
      </c>
      <c r="B14" s="89"/>
      <c r="C14" s="114" t="s">
        <v>294</v>
      </c>
      <c r="E14" s="115" t="s">
        <v>295</v>
      </c>
      <c r="F14" s="116" t="s">
        <v>296</v>
      </c>
      <c r="G14" s="117" t="str">
        <f>IF(G10="","",G10)</f>
        <v/>
      </c>
      <c r="H14" s="118"/>
      <c r="I14" s="112"/>
      <c r="J14" s="113"/>
    </row>
    <row r="15" spans="1:10" s="90" customFormat="1" ht="19.05" customHeight="1" x14ac:dyDescent="0.5">
      <c r="A15" s="88" t="s">
        <v>297</v>
      </c>
      <c r="B15" s="119" t="str">
        <f>IF(B14="","",IF(B14="Small",1.25,IF(B14="Medium",2.8,IF(B14="Large",3,IF(B14="XL",4,"")))))</f>
        <v/>
      </c>
      <c r="F15" s="120" t="s">
        <v>298</v>
      </c>
      <c r="G15" s="121" t="str">
        <f>IF(G10="","",G10/(1-0.4))</f>
        <v/>
      </c>
      <c r="H15" s="122"/>
      <c r="I15" s="123"/>
      <c r="J15" s="124"/>
    </row>
    <row r="16" spans="1:10" s="90" customFormat="1" ht="19.05" customHeight="1" x14ac:dyDescent="0.5">
      <c r="A16" s="88" t="s">
        <v>299</v>
      </c>
      <c r="B16" s="125"/>
      <c r="F16" s="378" t="s">
        <v>300</v>
      </c>
      <c r="G16" s="378"/>
      <c r="H16" s="378"/>
      <c r="I16" s="378"/>
      <c r="J16" s="378"/>
    </row>
    <row r="17" spans="1:10" s="90" customFormat="1" ht="19.05" customHeight="1" x14ac:dyDescent="0.5">
      <c r="A17" s="88" t="s">
        <v>301</v>
      </c>
      <c r="B17" s="126" t="str">
        <f>IF(B15="","",B15/24)</f>
        <v/>
      </c>
      <c r="F17" s="378"/>
      <c r="G17" s="378"/>
      <c r="H17" s="378"/>
      <c r="I17" s="378"/>
      <c r="J17" s="378"/>
    </row>
    <row r="18" spans="1:10" s="90" customFormat="1" ht="19.05" customHeight="1" x14ac:dyDescent="0.5">
      <c r="A18" s="98" t="s">
        <v>302</v>
      </c>
      <c r="B18" s="127" t="str">
        <f>IF(OR(B17="",B16="",B9=""),"",IFERROR((B17*B16)/B9,""))</f>
        <v/>
      </c>
      <c r="F18" s="378"/>
      <c r="G18" s="378"/>
      <c r="H18" s="378"/>
      <c r="I18" s="378"/>
      <c r="J18" s="378"/>
    </row>
    <row r="19" spans="1:10" ht="15" x14ac:dyDescent="0.4">
      <c r="A19" s="104"/>
      <c r="B19" s="128"/>
      <c r="C19" s="104"/>
      <c r="D19" s="104"/>
      <c r="E19" s="104"/>
      <c r="F19" s="129"/>
      <c r="G19" s="129"/>
      <c r="H19" s="129"/>
      <c r="I19" s="129"/>
      <c r="J19" s="129"/>
    </row>
    <row r="20" spans="1:10" ht="15" x14ac:dyDescent="0.4">
      <c r="A20" s="104"/>
      <c r="B20" s="104"/>
      <c r="C20" s="104"/>
      <c r="D20" s="104"/>
      <c r="E20" s="104"/>
      <c r="F20" s="104"/>
      <c r="G20" s="104"/>
      <c r="H20" s="104"/>
      <c r="I20" s="104"/>
      <c r="J20" s="104"/>
    </row>
    <row r="21" spans="1:10" s="85" customFormat="1" ht="30" customHeight="1" x14ac:dyDescent="0.5">
      <c r="A21" s="107" t="s">
        <v>303</v>
      </c>
      <c r="B21" s="130"/>
      <c r="C21" s="90"/>
      <c r="F21" s="107" t="s">
        <v>304</v>
      </c>
      <c r="G21" s="131"/>
      <c r="H21" s="131"/>
      <c r="I21" s="131"/>
      <c r="J21" s="108"/>
    </row>
    <row r="22" spans="1:10" s="90" customFormat="1" ht="19.05" customHeight="1" x14ac:dyDescent="0.5">
      <c r="A22" s="88" t="s">
        <v>305</v>
      </c>
      <c r="B22" s="132"/>
      <c r="F22" s="133" t="s">
        <v>306</v>
      </c>
      <c r="G22" s="134" t="s">
        <v>307</v>
      </c>
      <c r="H22" s="134" t="s">
        <v>308</v>
      </c>
      <c r="I22" s="134" t="s">
        <v>19</v>
      </c>
      <c r="J22" s="135" t="s">
        <v>309</v>
      </c>
    </row>
    <row r="23" spans="1:10" s="90" customFormat="1" ht="19.05" customHeight="1" x14ac:dyDescent="0.5">
      <c r="A23" s="88" t="s">
        <v>6</v>
      </c>
      <c r="B23" s="132"/>
      <c r="F23" s="88" t="s">
        <v>310</v>
      </c>
      <c r="G23" s="91" t="str">
        <f>IF($G$10="","",$G$10/0.7)</f>
        <v/>
      </c>
      <c r="H23" s="136" t="str">
        <f>IF(G23="","",ROUNDUP(G23,0))</f>
        <v/>
      </c>
      <c r="I23" s="137" t="str">
        <f>IF(OR(H23="",$G$10=""),"",H23-$G$10)</f>
        <v/>
      </c>
      <c r="J23" s="138" t="str">
        <f>IF(OR($G$10="",IF(H23&lt;&gt;"",H23,G23)=""),"",
 (IF(H23&lt;&gt;"",H23,G23)-$G$10) / IF(H23&lt;&gt;"",H23,G23)
)</f>
        <v/>
      </c>
    </row>
    <row r="24" spans="1:10" s="90" customFormat="1" ht="19.05" customHeight="1" thickBot="1" x14ac:dyDescent="0.55000000000000004">
      <c r="A24" s="88" t="s">
        <v>311</v>
      </c>
      <c r="B24" s="132"/>
      <c r="C24" s="105" t="s">
        <v>312</v>
      </c>
      <c r="F24" s="88" t="s">
        <v>313</v>
      </c>
      <c r="G24" s="91" t="str">
        <f>IF($G$10="","",$G$10/0.6)</f>
        <v/>
      </c>
      <c r="H24" s="136" t="str">
        <f>IF(G24="","",ROUNDUP(G24,0))</f>
        <v/>
      </c>
      <c r="I24" s="137" t="str">
        <f>IF(OR(H24="",$G$10=""),"",H24-$G$10)</f>
        <v/>
      </c>
      <c r="J24" s="138" t="str">
        <f t="shared" ref="J24" si="0">IF(OR($G$10="",IF(H24&lt;&gt;"",H24,G24)=""),"",
 (IF(H24&lt;&gt;"",H24,G24)-$G$10) / IF(H24&lt;&gt;"",H24,G24)
)</f>
        <v/>
      </c>
    </row>
    <row r="25" spans="1:10" s="90" customFormat="1" ht="19.05" customHeight="1" thickTop="1" thickBot="1" x14ac:dyDescent="0.55000000000000004">
      <c r="A25" s="139" t="s">
        <v>314</v>
      </c>
      <c r="B25" s="140"/>
      <c r="C25" s="207" t="s">
        <v>341</v>
      </c>
      <c r="E25" s="141" t="s">
        <v>315</v>
      </c>
      <c r="F25" s="142" t="s">
        <v>316</v>
      </c>
      <c r="G25" s="143" t="str">
        <f>IF($G$10="","",$G$10*2)</f>
        <v/>
      </c>
      <c r="H25" s="144" t="str">
        <f>IF(G25="","",ROUNDUP(G25,0))</f>
        <v/>
      </c>
      <c r="I25" s="137" t="str">
        <f>IF(OR(H25="",$G$10=""),"",H25-$G$10)</f>
        <v/>
      </c>
      <c r="J25" s="138" t="str">
        <f>IF(OR($G$10="",IF(H25&lt;&gt;"",H25,G25)=""),"",
 (IF(H25&lt;&gt;"",H25,G25)-$G$10) / IF(H25&lt;&gt;"",H25,G25)
)</f>
        <v/>
      </c>
    </row>
    <row r="26" spans="1:10" s="90" customFormat="1" ht="19.05" customHeight="1" thickTop="1" x14ac:dyDescent="0.5">
      <c r="A26" s="145" t="s">
        <v>317</v>
      </c>
      <c r="B26" s="146"/>
      <c r="C26" s="147" t="str">
        <f>IFERROR(B26/B25,"")</f>
        <v/>
      </c>
      <c r="F26" s="148" t="s">
        <v>318</v>
      </c>
      <c r="G26" s="149" t="str">
        <f>IF($G$10="","",$G$10*2.3)</f>
        <v/>
      </c>
      <c r="H26" s="150" t="str">
        <f>IF(G26="","",ROUNDUP(G26,0))</f>
        <v/>
      </c>
      <c r="I26" s="151" t="str">
        <f>IF(OR(H26="",$G$10=""),"",H26-$G$10)</f>
        <v/>
      </c>
      <c r="J26" s="138" t="str">
        <f>IF(OR($G$10="",IF(H26&lt;&gt;"",H26,G26)=""),"",
 (IF(H26&lt;&gt;"",H26,G26)-$G$10) / IF(H26&lt;&gt;"",H26,G26)
)</f>
        <v/>
      </c>
    </row>
    <row r="27" spans="1:10" s="90" customFormat="1" ht="19.05" customHeight="1" x14ac:dyDescent="0.5">
      <c r="A27" s="88" t="s">
        <v>319</v>
      </c>
      <c r="B27" s="152"/>
      <c r="F27" s="377" t="s">
        <v>320</v>
      </c>
      <c r="G27" s="377"/>
      <c r="H27" s="377"/>
      <c r="I27" s="377"/>
      <c r="J27" s="377"/>
    </row>
    <row r="28" spans="1:10" s="90" customFormat="1" ht="19.05" customHeight="1" x14ac:dyDescent="0.5">
      <c r="A28" s="88" t="s">
        <v>321</v>
      </c>
      <c r="B28" s="154" t="str">
        <f>IF(COUNT(B22:B24)=0,"",SUM(B22:B24))</f>
        <v/>
      </c>
      <c r="F28" s="378"/>
      <c r="G28" s="378"/>
      <c r="H28" s="378"/>
      <c r="I28" s="378"/>
      <c r="J28" s="378"/>
    </row>
    <row r="29" spans="1:10" s="90" customFormat="1" ht="19.05" customHeight="1" x14ac:dyDescent="0.5">
      <c r="A29" s="88" t="s">
        <v>322</v>
      </c>
      <c r="B29" s="154" t="str">
        <f>IF(OR(B28="",B26="",B26=0),"",B28/B26)</f>
        <v/>
      </c>
      <c r="F29" s="153"/>
      <c r="G29" s="153"/>
      <c r="H29" s="153"/>
      <c r="I29" s="153"/>
      <c r="J29" s="153"/>
    </row>
    <row r="30" spans="1:10" s="90" customFormat="1" ht="30" customHeight="1" x14ac:dyDescent="0.5">
      <c r="A30" s="98" t="s">
        <v>11</v>
      </c>
      <c r="B30" s="99" t="str">
        <f>IF(OR(B29="",B27=""),"",B29*B27)</f>
        <v/>
      </c>
      <c r="F30" s="208" t="s">
        <v>323</v>
      </c>
      <c r="G30" s="209"/>
      <c r="H30" s="210"/>
      <c r="I30" s="211"/>
      <c r="J30" s="155"/>
    </row>
    <row r="31" spans="1:10" ht="30" customHeight="1" x14ac:dyDescent="0.5">
      <c r="A31" s="104"/>
      <c r="B31" s="104"/>
      <c r="C31" s="104"/>
      <c r="D31" s="104"/>
      <c r="E31" s="90"/>
      <c r="F31" s="212" t="s">
        <v>258</v>
      </c>
      <c r="G31" s="347"/>
      <c r="H31" s="379" t="s">
        <v>370</v>
      </c>
      <c r="I31" s="380"/>
      <c r="J31" s="155"/>
    </row>
    <row r="32" spans="1:10" s="161" customFormat="1" ht="30" customHeight="1" x14ac:dyDescent="0.4">
      <c r="A32" s="107" t="s">
        <v>324</v>
      </c>
      <c r="B32" s="158"/>
      <c r="C32" s="159"/>
      <c r="D32" s="159"/>
      <c r="E32" s="104"/>
      <c r="F32" s="213" t="s">
        <v>19</v>
      </c>
      <c r="G32" s="162" t="str">
        <f>IF(G31="","",IFERROR(G31 - G10,""))</f>
        <v/>
      </c>
      <c r="H32" s="379"/>
      <c r="I32" s="380"/>
      <c r="J32" s="69"/>
    </row>
    <row r="33" spans="1:12" s="90" customFormat="1" ht="19.05" customHeight="1" x14ac:dyDescent="0.5">
      <c r="A33" s="88" t="s">
        <v>326</v>
      </c>
      <c r="B33" s="132"/>
      <c r="E33" s="159"/>
      <c r="F33" s="214" t="s">
        <v>309</v>
      </c>
      <c r="G33" s="215" t="str">
        <f>IF(G31="","",IFERROR((G31 - G10)/G31,""))</f>
        <v/>
      </c>
      <c r="H33" s="216" t="str">
        <f>IF(G33="","",
IF(G33&lt;0.3,"Too Low",
IF(G33&lt;0.4,"Low",
IF(G33&lt;0.5,"Okay",
IF(G33&lt;0.61,"Good",
"Premium")))))</f>
        <v/>
      </c>
      <c r="I33" s="217" t="s">
        <v>328</v>
      </c>
      <c r="J33" s="69"/>
    </row>
    <row r="34" spans="1:12" s="90" customFormat="1" ht="19.05" customHeight="1" x14ac:dyDescent="0.5">
      <c r="A34" s="88" t="s">
        <v>327</v>
      </c>
      <c r="B34" s="132"/>
      <c r="J34" s="69"/>
    </row>
    <row r="35" spans="1:12" s="90" customFormat="1" ht="19.05" customHeight="1" x14ac:dyDescent="0.5">
      <c r="A35" s="163" t="s">
        <v>329</v>
      </c>
      <c r="B35" s="132"/>
      <c r="F35" s="156" t="s">
        <v>437</v>
      </c>
      <c r="G35" s="157"/>
      <c r="H35" s="334" t="s">
        <v>431</v>
      </c>
      <c r="I35" s="334" t="s">
        <v>19</v>
      </c>
      <c r="J35" s="334" t="s">
        <v>436</v>
      </c>
    </row>
    <row r="36" spans="1:12" s="90" customFormat="1" ht="30" customHeight="1" x14ac:dyDescent="0.5">
      <c r="A36" s="164" t="s">
        <v>330</v>
      </c>
      <c r="B36" s="165" t="str">
        <f>IF(COUNT(B33:B35)=0,"",SUM(B33:B35))</f>
        <v/>
      </c>
      <c r="F36" s="335" t="s">
        <v>433</v>
      </c>
      <c r="G36" s="336"/>
      <c r="H36" s="337" t="str">
        <f>IF(OR($B$9="",H23=""),"",$B$9*H23)</f>
        <v/>
      </c>
      <c r="I36" s="337" t="str">
        <f>IF(OR($B$9="",H23="",$G$10=""),"",$B$9*(H23-$G$10))</f>
        <v/>
      </c>
      <c r="J36" s="340" t="str">
        <f>IF(H23="","",IFERROR((H23-$G$10)/H23,""))</f>
        <v/>
      </c>
    </row>
    <row r="37" spans="1:12" ht="19.149999999999999" thickBot="1" x14ac:dyDescent="0.55000000000000004">
      <c r="A37" s="104"/>
      <c r="B37" s="104"/>
      <c r="C37" s="90"/>
      <c r="D37" s="104"/>
      <c r="E37" s="90"/>
      <c r="F37" s="331" t="s">
        <v>434</v>
      </c>
      <c r="G37" s="167"/>
      <c r="H37" s="168" t="str">
        <f>IF(OR($B$9="",H24=""),"",$B$9*H24)</f>
        <v/>
      </c>
      <c r="I37" s="168" t="str">
        <f>IF(OR($B$9="",H24="",$G$10=""),"",$B$9*(H24-$G$10))</f>
        <v/>
      </c>
      <c r="J37" s="341" t="str">
        <f>IF(H24="","",IFERROR((H24-$G$10)/H24,""))</f>
        <v/>
      </c>
      <c r="L37" s="166"/>
    </row>
    <row r="38" spans="1:12" ht="19.149999999999999" customHeight="1" thickTop="1" thickBot="1" x14ac:dyDescent="0.55000000000000004">
      <c r="A38" s="386" t="s">
        <v>331</v>
      </c>
      <c r="B38" s="386"/>
      <c r="C38" s="90"/>
      <c r="D38" s="104"/>
      <c r="E38" s="104"/>
      <c r="F38" s="344" t="s">
        <v>439</v>
      </c>
      <c r="G38" s="169"/>
      <c r="H38" s="339" t="str">
        <f>IF(OR($B$9="",H25=""),"",$B$9*H25)</f>
        <v/>
      </c>
      <c r="I38" s="339" t="str">
        <f>IF(OR($B$9="",H25="",$G$10=""),"",$B$9*(H25-$G$10))</f>
        <v/>
      </c>
      <c r="J38" s="342" t="str">
        <f>IF(H25="","",IFERROR((H25-$G$10)/H25,""))</f>
        <v/>
      </c>
      <c r="L38" s="166"/>
    </row>
    <row r="39" spans="1:12" ht="19.149999999999999" customHeight="1" thickTop="1" x14ac:dyDescent="0.5">
      <c r="A39" s="386"/>
      <c r="B39" s="386"/>
      <c r="C39" s="90"/>
      <c r="D39" s="104"/>
      <c r="E39" s="104"/>
      <c r="F39" s="331" t="s">
        <v>318</v>
      </c>
      <c r="G39" s="167"/>
      <c r="H39" s="168" t="str">
        <f>IF(OR($B$9="",H26=""),"",$B$9*H26)</f>
        <v/>
      </c>
      <c r="I39" s="168" t="str">
        <f>IF(OR($B$9="",H26="",$G$10=""),"",$B$9*(H26-$G$10))</f>
        <v/>
      </c>
      <c r="J39" s="341" t="str">
        <f>IF(H26="","",IFERROR((H26-$G$10)/H26,""))</f>
        <v/>
      </c>
      <c r="L39" s="166"/>
    </row>
    <row r="40" spans="1:12" ht="18.75" x14ac:dyDescent="0.5">
      <c r="A40" s="386"/>
      <c r="B40" s="386"/>
      <c r="C40" s="170"/>
      <c r="D40" s="104"/>
      <c r="E40" s="104"/>
      <c r="F40" s="332" t="s">
        <v>432</v>
      </c>
      <c r="G40" s="333"/>
      <c r="H40" s="338" t="str">
        <f>IF(OR($B$9="",G31=""),"",$B$9*G31)</f>
        <v/>
      </c>
      <c r="I40" s="338" t="str">
        <f>IF(OR($B$9="",G31="",$G$10=""),"",$B$9*(G31-$G$10))</f>
        <v/>
      </c>
      <c r="J40" s="343" t="str">
        <f>IF(OR(G31="",NOT(ISNUMBER(G31)),G10="",NOT(ISNUMBER(G10)),G31=0),"",IFERROR((G31-G10)/G31,""))</f>
        <v/>
      </c>
    </row>
    <row r="41" spans="1:12" ht="17.25" customHeight="1" x14ac:dyDescent="0.35">
      <c r="A41" s="171"/>
      <c r="B41" s="171"/>
      <c r="C41" s="171"/>
    </row>
    <row r="42" spans="1:12" ht="35.25" customHeight="1" x14ac:dyDescent="0.35">
      <c r="A42" s="373" t="s">
        <v>332</v>
      </c>
      <c r="B42" s="374"/>
      <c r="C42" s="374"/>
      <c r="D42" s="374"/>
      <c r="E42" s="374"/>
      <c r="F42" s="374"/>
      <c r="G42" s="374"/>
      <c r="H42" s="374"/>
      <c r="I42" s="374"/>
      <c r="J42" s="375"/>
    </row>
    <row r="43" spans="1:12" ht="27.4" customHeight="1" x14ac:dyDescent="0.35">
      <c r="A43" s="376" t="s">
        <v>333</v>
      </c>
      <c r="B43" s="376"/>
      <c r="C43" s="376"/>
      <c r="D43" s="376"/>
      <c r="E43" s="376"/>
      <c r="F43" s="376"/>
      <c r="G43" s="376"/>
      <c r="H43" s="376"/>
      <c r="I43" s="376"/>
      <c r="J43" s="376"/>
    </row>
    <row r="44" spans="1:12" ht="28.05" customHeight="1" x14ac:dyDescent="0.5">
      <c r="A44" s="172" t="s">
        <v>334</v>
      </c>
      <c r="B44" s="173" t="s">
        <v>84</v>
      </c>
      <c r="C44" s="174" t="s">
        <v>81</v>
      </c>
      <c r="D44" s="175"/>
      <c r="E44" s="175"/>
      <c r="F44" s="175" t="s">
        <v>335</v>
      </c>
      <c r="G44" s="174" t="s">
        <v>80</v>
      </c>
      <c r="H44" s="174" t="s">
        <v>336</v>
      </c>
      <c r="I44" s="174" t="s">
        <v>0</v>
      </c>
      <c r="J44" s="176" t="s">
        <v>337</v>
      </c>
    </row>
    <row r="45" spans="1:12" ht="28.05" customHeight="1" x14ac:dyDescent="0.4">
      <c r="A45" s="177" t="s">
        <v>338</v>
      </c>
      <c r="B45" s="178">
        <v>46127</v>
      </c>
      <c r="C45" s="179">
        <v>1500</v>
      </c>
      <c r="D45" s="180"/>
      <c r="E45" s="180"/>
      <c r="F45" s="180" t="s">
        <v>339</v>
      </c>
      <c r="G45" s="181">
        <v>79</v>
      </c>
      <c r="H45" s="181">
        <v>6.43</v>
      </c>
      <c r="I45" s="182">
        <f>IF(G45="","",G45+IF(H45="",0,H45))</f>
        <v>85.43</v>
      </c>
      <c r="J45" s="183">
        <f t="shared" ref="J45:J55" si="1">IF(OR(C45="",C45=0,I45=""),"",I45/C45)</f>
        <v>5.6953333333333335E-2</v>
      </c>
    </row>
    <row r="46" spans="1:12" ht="28.05" customHeight="1" x14ac:dyDescent="0.4">
      <c r="A46" s="184"/>
      <c r="B46" s="185"/>
      <c r="C46" s="186"/>
      <c r="D46" s="187"/>
      <c r="E46" s="187"/>
      <c r="F46" s="187"/>
      <c r="G46" s="188"/>
      <c r="H46" s="188"/>
      <c r="I46" s="189" t="str">
        <f t="shared" ref="I46:I55" si="2">IF(G46="","",G46+IF(H46="",0,H46))</f>
        <v/>
      </c>
      <c r="J46" s="190" t="str">
        <f t="shared" si="1"/>
        <v/>
      </c>
    </row>
    <row r="47" spans="1:12" ht="28.05" customHeight="1" x14ac:dyDescent="0.4">
      <c r="A47" s="184"/>
      <c r="B47" s="185"/>
      <c r="C47" s="186"/>
      <c r="D47" s="187"/>
      <c r="E47" s="187"/>
      <c r="F47" s="187"/>
      <c r="G47" s="188"/>
      <c r="H47" s="188"/>
      <c r="I47" s="189" t="str">
        <f t="shared" si="2"/>
        <v/>
      </c>
      <c r="J47" s="190" t="str">
        <f t="shared" si="1"/>
        <v/>
      </c>
    </row>
    <row r="48" spans="1:12" ht="28.05" customHeight="1" x14ac:dyDescent="0.4">
      <c r="A48" s="184"/>
      <c r="B48" s="185"/>
      <c r="C48" s="186"/>
      <c r="D48" s="187"/>
      <c r="E48" s="187"/>
      <c r="F48" s="187"/>
      <c r="G48" s="188"/>
      <c r="H48" s="188"/>
      <c r="I48" s="189" t="str">
        <f t="shared" si="2"/>
        <v/>
      </c>
      <c r="J48" s="190" t="str">
        <f t="shared" si="1"/>
        <v/>
      </c>
    </row>
    <row r="49" spans="1:10" ht="28.05" customHeight="1" x14ac:dyDescent="0.4">
      <c r="A49" s="184"/>
      <c r="B49" s="185"/>
      <c r="C49" s="186"/>
      <c r="D49" s="187"/>
      <c r="E49" s="187"/>
      <c r="F49" s="187"/>
      <c r="G49" s="188"/>
      <c r="H49" s="188"/>
      <c r="I49" s="189" t="str">
        <f t="shared" si="2"/>
        <v/>
      </c>
      <c r="J49" s="190" t="str">
        <f t="shared" si="1"/>
        <v/>
      </c>
    </row>
    <row r="50" spans="1:10" ht="28.05" customHeight="1" x14ac:dyDescent="0.4">
      <c r="A50" s="184"/>
      <c r="B50" s="185"/>
      <c r="C50" s="186"/>
      <c r="D50" s="187"/>
      <c r="E50" s="187"/>
      <c r="F50" s="187"/>
      <c r="G50" s="188"/>
      <c r="H50" s="188"/>
      <c r="I50" s="189" t="str">
        <f t="shared" si="2"/>
        <v/>
      </c>
      <c r="J50" s="190" t="str">
        <f t="shared" si="1"/>
        <v/>
      </c>
    </row>
    <row r="51" spans="1:10" ht="28.05" customHeight="1" x14ac:dyDescent="0.4">
      <c r="A51" s="184"/>
      <c r="B51" s="185"/>
      <c r="C51" s="186"/>
      <c r="D51" s="187"/>
      <c r="E51" s="187"/>
      <c r="F51" s="187"/>
      <c r="G51" s="188"/>
      <c r="H51" s="188"/>
      <c r="I51" s="189" t="str">
        <f t="shared" si="2"/>
        <v/>
      </c>
      <c r="J51" s="190" t="str">
        <f t="shared" si="1"/>
        <v/>
      </c>
    </row>
    <row r="52" spans="1:10" ht="28.05" customHeight="1" x14ac:dyDescent="0.4">
      <c r="A52" s="184"/>
      <c r="B52" s="185"/>
      <c r="C52" s="186"/>
      <c r="D52" s="187"/>
      <c r="E52" s="187"/>
      <c r="F52" s="187"/>
      <c r="G52" s="188"/>
      <c r="H52" s="188"/>
      <c r="I52" s="189" t="str">
        <f t="shared" si="2"/>
        <v/>
      </c>
      <c r="J52" s="190" t="str">
        <f t="shared" si="1"/>
        <v/>
      </c>
    </row>
    <row r="53" spans="1:10" ht="28.05" customHeight="1" x14ac:dyDescent="0.4">
      <c r="A53" s="184"/>
      <c r="B53" s="185"/>
      <c r="C53" s="186"/>
      <c r="D53" s="187"/>
      <c r="E53" s="187"/>
      <c r="F53" s="187"/>
      <c r="G53" s="188"/>
      <c r="H53" s="188"/>
      <c r="I53" s="189" t="str">
        <f t="shared" si="2"/>
        <v/>
      </c>
      <c r="J53" s="190" t="str">
        <f t="shared" si="1"/>
        <v/>
      </c>
    </row>
    <row r="54" spans="1:10" ht="28.05" customHeight="1" x14ac:dyDescent="0.4">
      <c r="A54" s="184"/>
      <c r="B54" s="185"/>
      <c r="C54" s="186"/>
      <c r="D54" s="187"/>
      <c r="E54" s="187"/>
      <c r="F54" s="187"/>
      <c r="G54" s="188"/>
      <c r="H54" s="188"/>
      <c r="I54" s="189" t="str">
        <f t="shared" si="2"/>
        <v/>
      </c>
      <c r="J54" s="190" t="str">
        <f t="shared" si="1"/>
        <v/>
      </c>
    </row>
    <row r="55" spans="1:10" ht="28.05" customHeight="1" x14ac:dyDescent="0.4">
      <c r="A55" s="184"/>
      <c r="B55" s="185"/>
      <c r="C55" s="186"/>
      <c r="D55" s="187"/>
      <c r="E55" s="187"/>
      <c r="F55" s="187"/>
      <c r="G55" s="188"/>
      <c r="H55" s="188"/>
      <c r="I55" s="189" t="str">
        <f t="shared" si="2"/>
        <v/>
      </c>
      <c r="J55" s="190" t="str">
        <f t="shared" si="1"/>
        <v/>
      </c>
    </row>
    <row r="56" spans="1:10" x14ac:dyDescent="0.35">
      <c r="B56" s="191"/>
      <c r="C56" s="191"/>
    </row>
  </sheetData>
  <sheetProtection sheet="1" objects="1" scenarios="1"/>
  <mergeCells count="9">
    <mergeCell ref="A42:J42"/>
    <mergeCell ref="A43:J43"/>
    <mergeCell ref="F27:J28"/>
    <mergeCell ref="H31:I32"/>
    <mergeCell ref="A1:J1"/>
    <mergeCell ref="A2:J2"/>
    <mergeCell ref="H5:J5"/>
    <mergeCell ref="F16:J18"/>
    <mergeCell ref="A38:B40"/>
  </mergeCells>
  <conditionalFormatting sqref="H33">
    <cfRule type="cellIs" dxfId="31" priority="1" operator="equal">
      <formula>"Okay"</formula>
    </cfRule>
    <cfRule type="cellIs" dxfId="30" priority="2" operator="equal">
      <formula>"Strong"</formula>
    </cfRule>
    <cfRule type="cellIs" dxfId="29" priority="3" operator="equal">
      <formula>"Premium"</formula>
    </cfRule>
    <cfRule type="cellIs" dxfId="28" priority="4" operator="equal">
      <formula>"Low"</formula>
    </cfRule>
    <cfRule type="cellIs" dxfId="27" priority="5" operator="equal">
      <formula>"Good"</formula>
    </cfRule>
    <cfRule type="cellIs" dxfId="26" priority="6" operator="equal">
      <formula>"Too Low"</formula>
    </cfRule>
  </conditionalFormatting>
  <dataValidations count="1">
    <dataValidation type="list" allowBlank="1" showInputMessage="1" showErrorMessage="1" sqref="B14" xr:uid="{B8B99D86-7F15-4F3D-8C66-3F505AC50992}">
      <formula1>"Small, Medium, Large, XL"</formula1>
    </dataValidation>
  </dataValidations>
  <printOptions horizontalCentered="1"/>
  <pageMargins left="0" right="0" top="0.25" bottom="0.5" header="0.3" footer="0.05"/>
  <pageSetup scale="56" orientation="portrait" horizontalDpi="0" verticalDpi="0" r:id="rId1"/>
  <headerFooter>
    <oddFooter xml:space="preserve">&amp;C&amp;K9CA3AFFreezeDriedFoodies.com | Tools &amp; Resources for Freeze-Dry Businesses&amp;R&amp;10&amp;K6B7280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AB51A-5408-471D-9AAA-6EF4D8EF9EE8}">
  <sheetPr>
    <tabColor theme="9" tint="-0.249977111117893"/>
    <pageSetUpPr fitToPage="1"/>
  </sheetPr>
  <dimension ref="A1:O56"/>
  <sheetViews>
    <sheetView topLeftCell="A12" zoomScale="70" zoomScaleNormal="70" workbookViewId="0">
      <selection activeCell="A2" sqref="A2:J2"/>
    </sheetView>
  </sheetViews>
  <sheetFormatPr defaultRowHeight="13.5" x14ac:dyDescent="0.35"/>
  <cols>
    <col min="1" max="1" width="34.53125" style="69" customWidth="1"/>
    <col min="2" max="2" width="12.59765625" style="69" customWidth="1"/>
    <col min="3" max="3" width="17.53125" style="69" bestFit="1" customWidth="1"/>
    <col min="4" max="4" width="2.6640625" style="69" customWidth="1"/>
    <col min="5" max="5" width="4.73046875" style="69" bestFit="1" customWidth="1"/>
    <col min="6" max="6" width="36" style="69" bestFit="1" customWidth="1"/>
    <col min="7" max="7" width="14.1328125" style="69" bestFit="1" customWidth="1"/>
    <col min="8" max="10" width="12.59765625" style="69" customWidth="1"/>
    <col min="11" max="11" width="9.06640625" style="69"/>
    <col min="12" max="12" width="9.59765625" style="69" bestFit="1" customWidth="1"/>
    <col min="13" max="16384" width="9.06640625" style="69"/>
  </cols>
  <sheetData>
    <row r="1" spans="1:10" ht="46.5" customHeight="1" x14ac:dyDescent="0.35">
      <c r="A1" s="381" t="s">
        <v>276</v>
      </c>
      <c r="B1" s="381"/>
      <c r="C1" s="381"/>
      <c r="D1" s="381"/>
      <c r="E1" s="381"/>
      <c r="F1" s="381"/>
      <c r="G1" s="381"/>
      <c r="H1" s="381"/>
      <c r="I1" s="381"/>
      <c r="J1" s="381"/>
    </row>
    <row r="2" spans="1:10" ht="25.9" customHeight="1" x14ac:dyDescent="0.35">
      <c r="A2" s="382" t="s">
        <v>455</v>
      </c>
      <c r="B2" s="382"/>
      <c r="C2" s="382"/>
      <c r="D2" s="382"/>
      <c r="E2" s="382"/>
      <c r="F2" s="382"/>
      <c r="G2" s="382"/>
      <c r="H2" s="382"/>
      <c r="I2" s="382"/>
      <c r="J2" s="382"/>
    </row>
    <row r="3" spans="1:10" ht="40.049999999999997" customHeight="1" x14ac:dyDescent="0.35">
      <c r="A3" s="325" t="s">
        <v>277</v>
      </c>
      <c r="B3" s="326"/>
      <c r="C3" s="326"/>
      <c r="D3" s="326"/>
      <c r="E3" s="326"/>
      <c r="F3" s="326"/>
      <c r="G3" s="326"/>
      <c r="H3" s="326"/>
      <c r="I3" s="326"/>
      <c r="J3" s="327"/>
    </row>
    <row r="4" spans="1:10" ht="8.25" customHeight="1" x14ac:dyDescent="0.35">
      <c r="A4" s="82"/>
      <c r="B4" s="82"/>
      <c r="C4" s="82"/>
      <c r="D4" s="82"/>
      <c r="E4" s="82"/>
      <c r="F4" s="82"/>
      <c r="G4" s="82"/>
      <c r="H4" s="82"/>
      <c r="I4" s="82"/>
      <c r="J4" s="82"/>
    </row>
    <row r="5" spans="1:10" s="85" customFormat="1" ht="30" customHeight="1" x14ac:dyDescent="0.45">
      <c r="A5" s="83" t="s">
        <v>278</v>
      </c>
      <c r="B5" s="84"/>
      <c r="F5" s="86" t="s">
        <v>279</v>
      </c>
      <c r="G5" s="87"/>
      <c r="H5" s="383" t="s">
        <v>99</v>
      </c>
      <c r="I5" s="384"/>
      <c r="J5" s="385"/>
    </row>
    <row r="6" spans="1:10" ht="19.05" customHeight="1" x14ac:dyDescent="0.5">
      <c r="A6" s="88" t="s">
        <v>280</v>
      </c>
      <c r="B6" s="89"/>
      <c r="C6" s="90"/>
      <c r="D6" s="90"/>
      <c r="E6" s="90"/>
      <c r="F6" s="88" t="s">
        <v>281</v>
      </c>
      <c r="G6" s="91" t="str">
        <f>B30</f>
        <v/>
      </c>
      <c r="H6" s="92"/>
      <c r="I6" s="93"/>
      <c r="J6" s="94"/>
    </row>
    <row r="7" spans="1:10" ht="19.05" customHeight="1" x14ac:dyDescent="0.5">
      <c r="A7" s="88" t="s">
        <v>282</v>
      </c>
      <c r="B7" s="95"/>
      <c r="C7" s="90"/>
      <c r="D7" s="90"/>
      <c r="E7" s="90"/>
      <c r="F7" s="88" t="s">
        <v>283</v>
      </c>
      <c r="G7" s="91" t="str">
        <f>B10</f>
        <v/>
      </c>
      <c r="H7" s="92"/>
      <c r="I7" s="93"/>
      <c r="J7" s="94"/>
    </row>
    <row r="8" spans="1:10" ht="19.05" customHeight="1" x14ac:dyDescent="0.5">
      <c r="A8" s="88" t="s">
        <v>284</v>
      </c>
      <c r="B8" s="96"/>
      <c r="C8" s="90"/>
      <c r="D8" s="90"/>
      <c r="E8" s="90"/>
      <c r="F8" s="88" t="s">
        <v>285</v>
      </c>
      <c r="G8" s="91" t="str">
        <f>B18</f>
        <v/>
      </c>
      <c r="H8" s="92"/>
      <c r="I8" s="93"/>
      <c r="J8" s="94"/>
    </row>
    <row r="9" spans="1:10" ht="19.05" customHeight="1" x14ac:dyDescent="0.5">
      <c r="A9" s="88" t="s">
        <v>286</v>
      </c>
      <c r="B9" s="97" t="str">
        <f>IF(OR(B26="",B27="",B27=0),"",ROUNDDOWN(B26/B27,0))</f>
        <v/>
      </c>
      <c r="C9" s="90"/>
      <c r="D9" s="90"/>
      <c r="E9" s="90"/>
      <c r="F9" s="88" t="s">
        <v>287</v>
      </c>
      <c r="G9" s="91" t="str">
        <f>B36</f>
        <v/>
      </c>
      <c r="H9" s="92"/>
      <c r="I9" s="93"/>
      <c r="J9" s="94"/>
    </row>
    <row r="10" spans="1:10" ht="20.65" x14ac:dyDescent="0.6">
      <c r="A10" s="98" t="s">
        <v>288</v>
      </c>
      <c r="B10" s="99" t="str">
        <f>IF(OR(B6="",B9="",B9=0,(B7+B8)=0),"",
((B7 + B8/60) * B6) / B9
)</f>
        <v/>
      </c>
      <c r="C10" s="90"/>
      <c r="D10" s="90"/>
      <c r="E10" s="90"/>
      <c r="F10" s="100" t="s">
        <v>289</v>
      </c>
      <c r="G10" s="101" t="str">
        <f>IF(COUNT(G6:G9)=0,"",SUM(G6:G9))</f>
        <v/>
      </c>
      <c r="H10" s="102"/>
      <c r="I10" s="93"/>
      <c r="J10" s="94"/>
    </row>
    <row r="11" spans="1:10" ht="18.75" x14ac:dyDescent="0.5">
      <c r="A11" s="90"/>
      <c r="B11" s="90"/>
      <c r="C11" s="90"/>
      <c r="D11" s="90"/>
      <c r="E11" s="90"/>
      <c r="H11" s="103"/>
      <c r="I11" s="93"/>
      <c r="J11" s="94"/>
    </row>
    <row r="12" spans="1:10" ht="16.899999999999999" x14ac:dyDescent="0.5">
      <c r="A12" s="104"/>
      <c r="B12" s="104"/>
      <c r="C12" s="104"/>
      <c r="D12" s="104"/>
      <c r="E12" s="104"/>
      <c r="F12" s="105"/>
      <c r="G12" s="106"/>
      <c r="H12" s="103"/>
      <c r="I12" s="93"/>
      <c r="J12" s="94"/>
    </row>
    <row r="13" spans="1:10" s="85" customFormat="1" ht="30" customHeight="1" x14ac:dyDescent="0.45">
      <c r="A13" s="107" t="s">
        <v>290</v>
      </c>
      <c r="B13" s="108"/>
      <c r="C13" s="109" t="s">
        <v>291</v>
      </c>
      <c r="D13" s="109"/>
      <c r="F13" s="107" t="s">
        <v>292</v>
      </c>
      <c r="G13" s="110"/>
      <c r="H13" s="111"/>
      <c r="I13" s="112"/>
      <c r="J13" s="113"/>
    </row>
    <row r="14" spans="1:10" s="90" customFormat="1" ht="19.05" customHeight="1" x14ac:dyDescent="0.5">
      <c r="A14" s="88" t="s">
        <v>293</v>
      </c>
      <c r="B14" s="89"/>
      <c r="C14" s="114" t="s">
        <v>294</v>
      </c>
      <c r="E14" s="115" t="s">
        <v>295</v>
      </c>
      <c r="F14" s="116" t="s">
        <v>296</v>
      </c>
      <c r="G14" s="117" t="str">
        <f>IF(G10="","",G10)</f>
        <v/>
      </c>
      <c r="H14" s="118"/>
      <c r="I14" s="112"/>
      <c r="J14" s="113"/>
    </row>
    <row r="15" spans="1:10" s="90" customFormat="1" ht="19.05" customHeight="1" x14ac:dyDescent="0.5">
      <c r="A15" s="88" t="s">
        <v>297</v>
      </c>
      <c r="B15" s="119" t="str">
        <f>IF(B14="","",IF(B14="Small",1.25,IF(B14="Medium",2.8,IF(B14="Large",3,IF(B14="XL",4,"")))))</f>
        <v/>
      </c>
      <c r="F15" s="120" t="s">
        <v>298</v>
      </c>
      <c r="G15" s="121" t="str">
        <f>IF(G10="","",G10/(1-0.4))</f>
        <v/>
      </c>
      <c r="H15" s="122"/>
      <c r="I15" s="123"/>
      <c r="J15" s="124"/>
    </row>
    <row r="16" spans="1:10" s="90" customFormat="1" ht="19.05" customHeight="1" x14ac:dyDescent="0.5">
      <c r="A16" s="88" t="s">
        <v>299</v>
      </c>
      <c r="B16" s="125"/>
      <c r="F16" s="378" t="s">
        <v>300</v>
      </c>
      <c r="G16" s="378"/>
      <c r="H16" s="378"/>
      <c r="I16" s="378"/>
      <c r="J16" s="378"/>
    </row>
    <row r="17" spans="1:10" s="90" customFormat="1" ht="19.05" customHeight="1" x14ac:dyDescent="0.5">
      <c r="A17" s="88" t="s">
        <v>301</v>
      </c>
      <c r="B17" s="126" t="str">
        <f>IF(B15="","",B15/24)</f>
        <v/>
      </c>
      <c r="F17" s="378"/>
      <c r="G17" s="378"/>
      <c r="H17" s="378"/>
      <c r="I17" s="378"/>
      <c r="J17" s="378"/>
    </row>
    <row r="18" spans="1:10" s="90" customFormat="1" ht="19.05" customHeight="1" x14ac:dyDescent="0.5">
      <c r="A18" s="98" t="s">
        <v>302</v>
      </c>
      <c r="B18" s="127" t="str">
        <f>IF(OR(B17="",B16="",B9=""),"",IFERROR((B17*B16)/B9,""))</f>
        <v/>
      </c>
      <c r="F18" s="378"/>
      <c r="G18" s="378"/>
      <c r="H18" s="378"/>
      <c r="I18" s="378"/>
      <c r="J18" s="378"/>
    </row>
    <row r="19" spans="1:10" ht="15" x14ac:dyDescent="0.4">
      <c r="A19" s="104"/>
      <c r="B19" s="128"/>
      <c r="C19" s="104"/>
      <c r="D19" s="104"/>
      <c r="E19" s="104"/>
      <c r="F19" s="129"/>
      <c r="G19" s="129"/>
      <c r="H19" s="129"/>
      <c r="I19" s="129"/>
      <c r="J19" s="129"/>
    </row>
    <row r="20" spans="1:10" ht="15" x14ac:dyDescent="0.4">
      <c r="A20" s="104"/>
      <c r="B20" s="104"/>
      <c r="C20" s="104"/>
      <c r="D20" s="104"/>
      <c r="E20" s="104"/>
      <c r="F20" s="104"/>
      <c r="G20" s="104"/>
      <c r="H20" s="104"/>
      <c r="I20" s="104"/>
      <c r="J20" s="104"/>
    </row>
    <row r="21" spans="1:10" s="85" customFormat="1" ht="30" customHeight="1" x14ac:dyDescent="0.45">
      <c r="A21" s="107" t="s">
        <v>303</v>
      </c>
      <c r="B21" s="130"/>
      <c r="F21" s="107" t="s">
        <v>304</v>
      </c>
      <c r="G21" s="131"/>
      <c r="H21" s="131"/>
      <c r="I21" s="131"/>
      <c r="J21" s="108"/>
    </row>
    <row r="22" spans="1:10" s="90" customFormat="1" ht="19.05" customHeight="1" x14ac:dyDescent="0.5">
      <c r="A22" s="88" t="s">
        <v>305</v>
      </c>
      <c r="B22" s="132"/>
      <c r="F22" s="133" t="s">
        <v>306</v>
      </c>
      <c r="G22" s="134" t="s">
        <v>307</v>
      </c>
      <c r="H22" s="134" t="s">
        <v>308</v>
      </c>
      <c r="I22" s="134" t="s">
        <v>19</v>
      </c>
      <c r="J22" s="135" t="s">
        <v>309</v>
      </c>
    </row>
    <row r="23" spans="1:10" s="90" customFormat="1" ht="19.05" customHeight="1" x14ac:dyDescent="0.5">
      <c r="A23" s="88" t="s">
        <v>6</v>
      </c>
      <c r="B23" s="132"/>
      <c r="F23" s="88" t="s">
        <v>310</v>
      </c>
      <c r="G23" s="91" t="str">
        <f>IF($G$10="","",$G$10/0.7)</f>
        <v/>
      </c>
      <c r="H23" s="136" t="str">
        <f>IF(G23="","",ROUNDUP(G23,0))</f>
        <v/>
      </c>
      <c r="I23" s="137" t="str">
        <f>IF(OR(H23="",$G$10=""),"",H23-$G$10)</f>
        <v/>
      </c>
      <c r="J23" s="138" t="str">
        <f>IF(OR($G$10="",IF(H23&lt;&gt;"",H23,G23)=""),"",
 (IF(H23&lt;&gt;"",H23,G23)-$G$10) / IF(H23&lt;&gt;"",H23,G23)
)</f>
        <v/>
      </c>
    </row>
    <row r="24" spans="1:10" s="90" customFormat="1" ht="19.05" customHeight="1" thickBot="1" x14ac:dyDescent="0.55000000000000004">
      <c r="A24" s="88" t="s">
        <v>311</v>
      </c>
      <c r="B24" s="132"/>
      <c r="C24" s="105" t="s">
        <v>312</v>
      </c>
      <c r="F24" s="88" t="s">
        <v>313</v>
      </c>
      <c r="G24" s="91" t="str">
        <f>IF($G$10="","",$G$10/0.6)</f>
        <v/>
      </c>
      <c r="H24" s="136" t="str">
        <f>IF(G24="","",ROUNDUP(G24,0))</f>
        <v/>
      </c>
      <c r="I24" s="137" t="str">
        <f>IF(OR(H24="",$G$10=""),"",H24-$G$10)</f>
        <v/>
      </c>
      <c r="J24" s="138" t="str">
        <f t="shared" ref="J24" si="0">IF(OR($G$10="",IF(H24&lt;&gt;"",H24,G24)=""),"",
 (IF(H24&lt;&gt;"",H24,G24)-$G$10) / IF(H24&lt;&gt;"",H24,G24)
)</f>
        <v/>
      </c>
    </row>
    <row r="25" spans="1:10" s="90" customFormat="1" ht="19.05" customHeight="1" thickTop="1" thickBot="1" x14ac:dyDescent="0.55000000000000004">
      <c r="A25" s="139" t="s">
        <v>314</v>
      </c>
      <c r="B25" s="140"/>
      <c r="C25" s="207" t="s">
        <v>341</v>
      </c>
      <c r="E25" s="141" t="s">
        <v>315</v>
      </c>
      <c r="F25" s="142" t="s">
        <v>316</v>
      </c>
      <c r="G25" s="143" t="str">
        <f>IF($G$10="","",$G$10*2)</f>
        <v/>
      </c>
      <c r="H25" s="144" t="str">
        <f>IF(G25="","",ROUNDUP(G25,0))</f>
        <v/>
      </c>
      <c r="I25" s="137" t="str">
        <f>IF(OR(H25="",$G$10=""),"",H25-$G$10)</f>
        <v/>
      </c>
      <c r="J25" s="138" t="str">
        <f>IF(OR($G$10="",IF(H25&lt;&gt;"",H25,G25)=""),"",
 (IF(H25&lt;&gt;"",H25,G25)-$G$10) / IF(H25&lt;&gt;"",H25,G25)
)</f>
        <v/>
      </c>
    </row>
    <row r="26" spans="1:10" s="90" customFormat="1" ht="19.05" customHeight="1" thickTop="1" x14ac:dyDescent="0.5">
      <c r="A26" s="145" t="s">
        <v>317</v>
      </c>
      <c r="B26" s="146"/>
      <c r="C26" s="147" t="str">
        <f>IFERROR(B26/B25,"")</f>
        <v/>
      </c>
      <c r="F26" s="148" t="s">
        <v>318</v>
      </c>
      <c r="G26" s="149" t="str">
        <f>IF($G$10="","",$G$10*2.3)</f>
        <v/>
      </c>
      <c r="H26" s="150" t="str">
        <f>IF(G26="","",ROUNDUP(G26,0))</f>
        <v/>
      </c>
      <c r="I26" s="151" t="str">
        <f>IF(OR(H26="",$G$10=""),"",H26-$G$10)</f>
        <v/>
      </c>
      <c r="J26" s="138" t="str">
        <f>IF(OR($G$10="",IF(H26&lt;&gt;"",H26,G26)=""),"",
 (IF(H26&lt;&gt;"",H26,G26)-$G$10) / IF(H26&lt;&gt;"",H26,G26)
)</f>
        <v/>
      </c>
    </row>
    <row r="27" spans="1:10" s="90" customFormat="1" ht="19.05" customHeight="1" x14ac:dyDescent="0.5">
      <c r="A27" s="88" t="s">
        <v>319</v>
      </c>
      <c r="B27" s="152"/>
      <c r="F27" s="377" t="s">
        <v>320</v>
      </c>
      <c r="G27" s="377"/>
      <c r="H27" s="377"/>
      <c r="I27" s="377"/>
      <c r="J27" s="377"/>
    </row>
    <row r="28" spans="1:10" s="90" customFormat="1" ht="19.05" customHeight="1" x14ac:dyDescent="0.5">
      <c r="A28" s="88" t="s">
        <v>321</v>
      </c>
      <c r="B28" s="154" t="str">
        <f>IF(COUNT(B22:B24)=0,"",SUM(B22:B24))</f>
        <v/>
      </c>
      <c r="F28" s="378"/>
      <c r="G28" s="378"/>
      <c r="H28" s="378"/>
      <c r="I28" s="378"/>
      <c r="J28" s="378"/>
    </row>
    <row r="29" spans="1:10" s="90" customFormat="1" ht="19.05" customHeight="1" x14ac:dyDescent="0.5">
      <c r="A29" s="88" t="s">
        <v>322</v>
      </c>
      <c r="B29" s="154" t="str">
        <f>IF(OR(B28="",B26="",B26=0),"",B28/B26)</f>
        <v/>
      </c>
      <c r="F29" s="153"/>
      <c r="G29" s="153"/>
      <c r="H29" s="153"/>
      <c r="I29" s="153"/>
      <c r="J29" s="153"/>
    </row>
    <row r="30" spans="1:10" s="90" customFormat="1" ht="30" customHeight="1" thickBot="1" x14ac:dyDescent="0.55000000000000004">
      <c r="A30" s="98" t="s">
        <v>11</v>
      </c>
      <c r="B30" s="99" t="str">
        <f>IF(OR(B29="",B27=""),"",B29*B27)</f>
        <v/>
      </c>
      <c r="F30" s="208" t="s">
        <v>323</v>
      </c>
      <c r="G30" s="209"/>
      <c r="H30" s="210"/>
      <c r="I30" s="211"/>
      <c r="J30" s="155"/>
    </row>
    <row r="31" spans="1:10" ht="30" customHeight="1" thickBot="1" x14ac:dyDescent="0.55000000000000004">
      <c r="A31" s="104"/>
      <c r="B31" s="104"/>
      <c r="C31" s="104"/>
      <c r="D31" s="104"/>
      <c r="E31" s="90"/>
      <c r="F31" s="212" t="s">
        <v>258</v>
      </c>
      <c r="G31" s="160"/>
      <c r="H31" s="379" t="s">
        <v>370</v>
      </c>
      <c r="I31" s="380"/>
      <c r="J31" s="155"/>
    </row>
    <row r="32" spans="1:10" s="161" customFormat="1" ht="30" customHeight="1" x14ac:dyDescent="0.4">
      <c r="A32" s="107" t="s">
        <v>324</v>
      </c>
      <c r="B32" s="158"/>
      <c r="C32" s="159"/>
      <c r="D32" s="159"/>
      <c r="E32" s="104"/>
      <c r="F32" s="213" t="s">
        <v>19</v>
      </c>
      <c r="G32" s="162" t="str">
        <f>IF(G31="","",IFERROR(G31 - G10,""))</f>
        <v/>
      </c>
      <c r="H32" s="379"/>
      <c r="I32" s="380"/>
      <c r="J32" s="69"/>
    </row>
    <row r="33" spans="1:15" s="90" customFormat="1" ht="19.05" customHeight="1" x14ac:dyDescent="0.5">
      <c r="A33" s="88" t="s">
        <v>326</v>
      </c>
      <c r="B33" s="132"/>
      <c r="E33" s="159"/>
      <c r="F33" s="214" t="s">
        <v>309</v>
      </c>
      <c r="G33" s="215" t="str">
        <f>IF(G31="","",IFERROR((G31 - G10)/G31,""))</f>
        <v/>
      </c>
      <c r="H33" s="216" t="str">
        <f>IF(G33="","",
IF(G33&lt;0.3,"Too Low",
IF(G33&lt;0.4,"Low",
IF(G33&lt;0.5,"Okay",
IF(G33&lt;0.61,"Good",
"Premium")))))</f>
        <v/>
      </c>
      <c r="I33" s="217" t="s">
        <v>328</v>
      </c>
      <c r="J33" s="69"/>
    </row>
    <row r="34" spans="1:15" s="90" customFormat="1" ht="19.05" customHeight="1" x14ac:dyDescent="0.5">
      <c r="A34" s="88" t="s">
        <v>327</v>
      </c>
      <c r="B34" s="132"/>
      <c r="J34" s="69"/>
    </row>
    <row r="35" spans="1:15" s="90" customFormat="1" ht="31.5" customHeight="1" x14ac:dyDescent="0.5">
      <c r="A35" s="163" t="s">
        <v>329</v>
      </c>
      <c r="B35" s="132"/>
      <c r="F35" s="156" t="s">
        <v>437</v>
      </c>
      <c r="G35" s="157"/>
      <c r="H35" s="334" t="s">
        <v>431</v>
      </c>
      <c r="I35" s="334" t="s">
        <v>19</v>
      </c>
      <c r="J35" s="334" t="s">
        <v>436</v>
      </c>
    </row>
    <row r="36" spans="1:15" s="90" customFormat="1" ht="18.75" x14ac:dyDescent="0.5">
      <c r="A36" s="164" t="s">
        <v>330</v>
      </c>
      <c r="B36" s="165" t="str">
        <f>IF(COUNT(B33:B35)=0,"",SUM(B33:B35))</f>
        <v/>
      </c>
      <c r="F36" s="335" t="s">
        <v>433</v>
      </c>
      <c r="G36" s="336"/>
      <c r="H36" s="337" t="str">
        <f>IF(OR($B$9="",H23=""),"",$B$9*H23)</f>
        <v/>
      </c>
      <c r="I36" s="337" t="str">
        <f>IF(OR($B$9="",H23="",$G$10=""),"",$B$9*(H23-$G$10))</f>
        <v/>
      </c>
      <c r="J36" s="340" t="str">
        <f>IF(H23="","",IFERROR((H23-$G$10)/H23,""))</f>
        <v/>
      </c>
      <c r="O36" s="69"/>
    </row>
    <row r="37" spans="1:15" ht="19.149999999999999" thickBot="1" x14ac:dyDescent="0.55000000000000004">
      <c r="A37" s="104"/>
      <c r="B37" s="104"/>
      <c r="C37" s="90"/>
      <c r="D37" s="104"/>
      <c r="E37" s="90"/>
      <c r="F37" s="331" t="s">
        <v>434</v>
      </c>
      <c r="G37" s="167"/>
      <c r="H37" s="168" t="str">
        <f>IF(OR($B$9="",H24=""),"",$B$9*H24)</f>
        <v/>
      </c>
      <c r="I37" s="168" t="str">
        <f>IF(OR($B$9="",H24="",$G$10=""),"",$B$9*(H24-$G$10))</f>
        <v/>
      </c>
      <c r="J37" s="341" t="str">
        <f>IF(H24="","",IFERROR((H24-$G$10)/H24,""))</f>
        <v/>
      </c>
      <c r="L37" s="166"/>
    </row>
    <row r="38" spans="1:15" ht="19.149999999999999" customHeight="1" thickTop="1" thickBot="1" x14ac:dyDescent="0.55000000000000004">
      <c r="A38" s="386" t="s">
        <v>331</v>
      </c>
      <c r="B38" s="386"/>
      <c r="C38" s="90"/>
      <c r="D38" s="104"/>
      <c r="E38" s="104"/>
      <c r="F38" s="344" t="s">
        <v>439</v>
      </c>
      <c r="G38" s="169"/>
      <c r="H38" s="339" t="str">
        <f>IF(OR($B$9="",H25=""),"",$B$9*H25)</f>
        <v/>
      </c>
      <c r="I38" s="339" t="str">
        <f>IF(OR($B$9="",H25="",$G$10=""),"",$B$9*(H25-$G$10))</f>
        <v/>
      </c>
      <c r="J38" s="342" t="str">
        <f>IF(H25="","",IFERROR((H25-$G$10)/H25,""))</f>
        <v/>
      </c>
      <c r="L38" s="166"/>
    </row>
    <row r="39" spans="1:15" ht="19.149999999999999" customHeight="1" thickTop="1" x14ac:dyDescent="0.5">
      <c r="A39" s="386"/>
      <c r="B39" s="386"/>
      <c r="C39" s="90"/>
      <c r="D39" s="104"/>
      <c r="E39" s="104"/>
      <c r="F39" s="331" t="s">
        <v>318</v>
      </c>
      <c r="G39" s="167"/>
      <c r="H39" s="168" t="str">
        <f>IF(OR($B$9="",H26=""),"",$B$9*H26)</f>
        <v/>
      </c>
      <c r="I39" s="168" t="str">
        <f>IF(OR($B$9="",H26="",$G$10=""),"",$B$9*(H26-$G$10))</f>
        <v/>
      </c>
      <c r="J39" s="341" t="str">
        <f>IF(H26="","",IFERROR((H26-$G$10)/H26,""))</f>
        <v/>
      </c>
      <c r="L39" s="166"/>
    </row>
    <row r="40" spans="1:15" ht="18.75" x14ac:dyDescent="0.5">
      <c r="A40" s="386"/>
      <c r="B40" s="386"/>
      <c r="C40" s="170"/>
      <c r="D40" s="104"/>
      <c r="E40" s="104"/>
      <c r="F40" s="332" t="s">
        <v>432</v>
      </c>
      <c r="G40" s="333"/>
      <c r="H40" s="338" t="str">
        <f>IF(OR($B$9="",G31=""),"",$B$9*G31)</f>
        <v/>
      </c>
      <c r="I40" s="338" t="str">
        <f>IF(OR($B$9="",G31="",$G$10=""),"",$B$9*(G31-$G$10))</f>
        <v/>
      </c>
      <c r="J40" s="343" t="str">
        <f>IF(OR(G31="",NOT(ISNUMBER(G31)),G10="",NOT(ISNUMBER(G10)),G31=0),"",IFERROR((G31-G10)/G31,""))</f>
        <v/>
      </c>
    </row>
    <row r="41" spans="1:15" ht="17.25" customHeight="1" x14ac:dyDescent="0.35">
      <c r="A41" s="171"/>
      <c r="B41" s="171"/>
      <c r="C41" s="171"/>
    </row>
    <row r="42" spans="1:15" ht="35.25" customHeight="1" x14ac:dyDescent="0.35">
      <c r="A42" s="373" t="s">
        <v>332</v>
      </c>
      <c r="B42" s="374"/>
      <c r="C42" s="374"/>
      <c r="D42" s="374"/>
      <c r="E42" s="374"/>
      <c r="F42" s="374"/>
      <c r="G42" s="374"/>
      <c r="H42" s="374"/>
      <c r="I42" s="374"/>
      <c r="J42" s="375"/>
    </row>
    <row r="43" spans="1:15" ht="27.4" customHeight="1" x14ac:dyDescent="0.35">
      <c r="A43" s="376" t="s">
        <v>333</v>
      </c>
      <c r="B43" s="376"/>
      <c r="C43" s="376"/>
      <c r="D43" s="376"/>
      <c r="E43" s="376"/>
      <c r="F43" s="376"/>
      <c r="G43" s="376"/>
      <c r="H43" s="376"/>
      <c r="I43" s="376"/>
      <c r="J43" s="376"/>
    </row>
    <row r="44" spans="1:15" ht="28.05" customHeight="1" x14ac:dyDescent="0.5">
      <c r="A44" s="172" t="s">
        <v>334</v>
      </c>
      <c r="B44" s="173" t="s">
        <v>84</v>
      </c>
      <c r="C44" s="174" t="s">
        <v>81</v>
      </c>
      <c r="D44" s="175"/>
      <c r="E44" s="175"/>
      <c r="F44" s="175" t="s">
        <v>335</v>
      </c>
      <c r="G44" s="174" t="s">
        <v>80</v>
      </c>
      <c r="H44" s="174" t="s">
        <v>336</v>
      </c>
      <c r="I44" s="174" t="s">
        <v>0</v>
      </c>
      <c r="J44" s="176" t="s">
        <v>337</v>
      </c>
    </row>
    <row r="45" spans="1:15" ht="28.05" customHeight="1" x14ac:dyDescent="0.4">
      <c r="A45" s="177" t="s">
        <v>338</v>
      </c>
      <c r="B45" s="178">
        <v>46127</v>
      </c>
      <c r="C45" s="179">
        <v>1500</v>
      </c>
      <c r="D45" s="180"/>
      <c r="E45" s="180"/>
      <c r="F45" s="180" t="s">
        <v>339</v>
      </c>
      <c r="G45" s="181">
        <v>79</v>
      </c>
      <c r="H45" s="181">
        <v>6.43</v>
      </c>
      <c r="I45" s="182">
        <f>IF(G45="","",G45+IF(H45="",0,H45))</f>
        <v>85.43</v>
      </c>
      <c r="J45" s="183">
        <f t="shared" ref="J45:J55" si="1">IF(OR(C45="",C45=0,I45=""),"",I45/C45)</f>
        <v>5.6953333333333335E-2</v>
      </c>
    </row>
    <row r="46" spans="1:15" ht="28.05" customHeight="1" x14ac:dyDescent="0.4">
      <c r="A46" s="184"/>
      <c r="B46" s="185"/>
      <c r="C46" s="186"/>
      <c r="D46" s="187"/>
      <c r="E46" s="187"/>
      <c r="F46" s="187"/>
      <c r="G46" s="188"/>
      <c r="H46" s="188"/>
      <c r="I46" s="189" t="str">
        <f t="shared" ref="I46:I55" si="2">IF(G46="","",G46+IF(H46="",0,H46))</f>
        <v/>
      </c>
      <c r="J46" s="190" t="str">
        <f t="shared" si="1"/>
        <v/>
      </c>
    </row>
    <row r="47" spans="1:15" ht="28.05" customHeight="1" x14ac:dyDescent="0.4">
      <c r="A47" s="184"/>
      <c r="B47" s="185"/>
      <c r="C47" s="186"/>
      <c r="D47" s="187"/>
      <c r="E47" s="187"/>
      <c r="F47" s="187"/>
      <c r="G47" s="188"/>
      <c r="H47" s="188"/>
      <c r="I47" s="189" t="str">
        <f t="shared" si="2"/>
        <v/>
      </c>
      <c r="J47" s="190" t="str">
        <f t="shared" si="1"/>
        <v/>
      </c>
    </row>
    <row r="48" spans="1:15" ht="28.05" customHeight="1" x14ac:dyDescent="0.4">
      <c r="A48" s="184"/>
      <c r="B48" s="185"/>
      <c r="C48" s="186"/>
      <c r="D48" s="187"/>
      <c r="E48" s="187"/>
      <c r="F48" s="187"/>
      <c r="G48" s="188"/>
      <c r="H48" s="188"/>
      <c r="I48" s="189" t="str">
        <f t="shared" si="2"/>
        <v/>
      </c>
      <c r="J48" s="190" t="str">
        <f t="shared" si="1"/>
        <v/>
      </c>
    </row>
    <row r="49" spans="1:10" ht="28.05" customHeight="1" x14ac:dyDescent="0.4">
      <c r="A49" s="184"/>
      <c r="B49" s="185"/>
      <c r="C49" s="186"/>
      <c r="D49" s="187"/>
      <c r="E49" s="187"/>
      <c r="F49" s="187"/>
      <c r="G49" s="188"/>
      <c r="H49" s="188"/>
      <c r="I49" s="189" t="str">
        <f t="shared" si="2"/>
        <v/>
      </c>
      <c r="J49" s="190" t="str">
        <f t="shared" si="1"/>
        <v/>
      </c>
    </row>
    <row r="50" spans="1:10" ht="28.05" customHeight="1" x14ac:dyDescent="0.4">
      <c r="A50" s="184"/>
      <c r="B50" s="185"/>
      <c r="C50" s="186"/>
      <c r="D50" s="187"/>
      <c r="E50" s="187"/>
      <c r="F50" s="187"/>
      <c r="G50" s="188"/>
      <c r="H50" s="188"/>
      <c r="I50" s="189" t="str">
        <f t="shared" si="2"/>
        <v/>
      </c>
      <c r="J50" s="190" t="str">
        <f t="shared" si="1"/>
        <v/>
      </c>
    </row>
    <row r="51" spans="1:10" ht="28.05" customHeight="1" x14ac:dyDescent="0.4">
      <c r="A51" s="184"/>
      <c r="B51" s="185"/>
      <c r="C51" s="186"/>
      <c r="D51" s="187"/>
      <c r="E51" s="187"/>
      <c r="F51" s="187"/>
      <c r="G51" s="188"/>
      <c r="H51" s="188"/>
      <c r="I51" s="189" t="str">
        <f t="shared" si="2"/>
        <v/>
      </c>
      <c r="J51" s="190" t="str">
        <f t="shared" si="1"/>
        <v/>
      </c>
    </row>
    <row r="52" spans="1:10" ht="28.05" customHeight="1" x14ac:dyDescent="0.4">
      <c r="A52" s="184"/>
      <c r="B52" s="185"/>
      <c r="C52" s="186"/>
      <c r="D52" s="187"/>
      <c r="E52" s="187"/>
      <c r="F52" s="187"/>
      <c r="G52" s="188"/>
      <c r="H52" s="188"/>
      <c r="I52" s="189" t="str">
        <f t="shared" si="2"/>
        <v/>
      </c>
      <c r="J52" s="190" t="str">
        <f t="shared" si="1"/>
        <v/>
      </c>
    </row>
    <row r="53" spans="1:10" ht="28.05" customHeight="1" x14ac:dyDescent="0.4">
      <c r="A53" s="184"/>
      <c r="B53" s="185"/>
      <c r="C53" s="186"/>
      <c r="D53" s="187"/>
      <c r="E53" s="187"/>
      <c r="F53" s="187"/>
      <c r="G53" s="188"/>
      <c r="H53" s="188"/>
      <c r="I53" s="189" t="str">
        <f t="shared" si="2"/>
        <v/>
      </c>
      <c r="J53" s="190" t="str">
        <f t="shared" si="1"/>
        <v/>
      </c>
    </row>
    <row r="54" spans="1:10" ht="28.05" customHeight="1" x14ac:dyDescent="0.4">
      <c r="A54" s="184"/>
      <c r="B54" s="185"/>
      <c r="C54" s="186"/>
      <c r="D54" s="187"/>
      <c r="E54" s="187"/>
      <c r="F54" s="187"/>
      <c r="G54" s="188"/>
      <c r="H54" s="188"/>
      <c r="I54" s="189" t="str">
        <f t="shared" si="2"/>
        <v/>
      </c>
      <c r="J54" s="190" t="str">
        <f t="shared" si="1"/>
        <v/>
      </c>
    </row>
    <row r="55" spans="1:10" ht="28.05" customHeight="1" x14ac:dyDescent="0.4">
      <c r="A55" s="184"/>
      <c r="B55" s="185"/>
      <c r="C55" s="186"/>
      <c r="D55" s="187"/>
      <c r="E55" s="187"/>
      <c r="F55" s="187"/>
      <c r="G55" s="188"/>
      <c r="H55" s="188"/>
      <c r="I55" s="189" t="str">
        <f t="shared" si="2"/>
        <v/>
      </c>
      <c r="J55" s="190" t="str">
        <f t="shared" si="1"/>
        <v/>
      </c>
    </row>
    <row r="56" spans="1:10" x14ac:dyDescent="0.35">
      <c r="B56" s="191"/>
      <c r="C56" s="191"/>
    </row>
  </sheetData>
  <sheetProtection sheet="1" objects="1" scenarios="1"/>
  <mergeCells count="9">
    <mergeCell ref="A42:J42"/>
    <mergeCell ref="A43:J43"/>
    <mergeCell ref="F27:J28"/>
    <mergeCell ref="H31:I32"/>
    <mergeCell ref="A1:J1"/>
    <mergeCell ref="A2:J2"/>
    <mergeCell ref="H5:J5"/>
    <mergeCell ref="F16:J18"/>
    <mergeCell ref="A38:B40"/>
  </mergeCells>
  <conditionalFormatting sqref="H33">
    <cfRule type="cellIs" dxfId="25" priority="1" operator="equal">
      <formula>"Okay"</formula>
    </cfRule>
    <cfRule type="cellIs" dxfId="24" priority="2" operator="equal">
      <formula>"Strong"</formula>
    </cfRule>
    <cfRule type="cellIs" dxfId="23" priority="3" operator="equal">
      <formula>"Premium"</formula>
    </cfRule>
    <cfRule type="cellIs" dxfId="22" priority="4" operator="equal">
      <formula>"Low"</formula>
    </cfRule>
    <cfRule type="cellIs" dxfId="21" priority="5" operator="equal">
      <formula>"Good"</formula>
    </cfRule>
    <cfRule type="cellIs" dxfId="20" priority="6" operator="equal">
      <formula>"Too Low"</formula>
    </cfRule>
  </conditionalFormatting>
  <dataValidations count="1">
    <dataValidation type="list" allowBlank="1" showInputMessage="1" showErrorMessage="1" sqref="B14" xr:uid="{28CE0271-B806-4655-9BBE-20DE9261FD30}">
      <formula1>"Small, Medium, Large, XL"</formula1>
    </dataValidation>
  </dataValidations>
  <printOptions horizontalCentered="1"/>
  <pageMargins left="0" right="0" top="0.25" bottom="0.5" header="0.3" footer="0.05"/>
  <pageSetup scale="56" orientation="portrait" horizontalDpi="0" verticalDpi="0" r:id="rId1"/>
  <headerFooter>
    <oddFooter xml:space="preserve">&amp;C&amp;K9CA3AFFreezeDriedFoodies.com | Tools &amp; Resources for Freeze-Dry Businesses&amp;R&amp;10&amp;K6B7280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F9F5-3950-40B0-BCB0-8FC24DCF6C35}">
  <sheetPr>
    <tabColor theme="9" tint="-0.499984740745262"/>
    <pageSetUpPr fitToPage="1"/>
  </sheetPr>
  <dimension ref="A1:L56"/>
  <sheetViews>
    <sheetView zoomScale="70" zoomScaleNormal="70" workbookViewId="0">
      <selection sqref="A1:J1"/>
    </sheetView>
  </sheetViews>
  <sheetFormatPr defaultRowHeight="13.5" x14ac:dyDescent="0.35"/>
  <cols>
    <col min="1" max="1" width="34.53125" style="69" customWidth="1"/>
    <col min="2" max="2" width="12.59765625" style="69" customWidth="1"/>
    <col min="3" max="3" width="17.53125" style="69" bestFit="1" customWidth="1"/>
    <col min="4" max="4" width="2.6640625" style="69" customWidth="1"/>
    <col min="5" max="5" width="4.73046875" style="69" bestFit="1" customWidth="1"/>
    <col min="6" max="6" width="36" style="69" bestFit="1" customWidth="1"/>
    <col min="7" max="7" width="14.1328125" style="69" bestFit="1" customWidth="1"/>
    <col min="8" max="10" width="12.59765625" style="69" customWidth="1"/>
    <col min="11" max="11" width="9.06640625" style="69"/>
    <col min="12" max="12" width="9.59765625" style="69" bestFit="1" customWidth="1"/>
    <col min="13" max="16384" width="9.06640625" style="69"/>
  </cols>
  <sheetData>
    <row r="1" spans="1:10" ht="46.5" customHeight="1" x14ac:dyDescent="0.35">
      <c r="A1" s="381" t="s">
        <v>276</v>
      </c>
      <c r="B1" s="381"/>
      <c r="C1" s="381"/>
      <c r="D1" s="381"/>
      <c r="E1" s="381"/>
      <c r="F1" s="381"/>
      <c r="G1" s="381"/>
      <c r="H1" s="381"/>
      <c r="I1" s="381"/>
      <c r="J1" s="381"/>
    </row>
    <row r="2" spans="1:10" ht="25.9" customHeight="1" x14ac:dyDescent="0.35">
      <c r="A2" s="382" t="s">
        <v>342</v>
      </c>
      <c r="B2" s="382"/>
      <c r="C2" s="382"/>
      <c r="D2" s="382"/>
      <c r="E2" s="382"/>
      <c r="F2" s="382"/>
      <c r="G2" s="382"/>
      <c r="H2" s="382"/>
      <c r="I2" s="382"/>
      <c r="J2" s="382"/>
    </row>
    <row r="3" spans="1:10" ht="40.049999999999997" customHeight="1" x14ac:dyDescent="0.35">
      <c r="A3" s="325" t="s">
        <v>277</v>
      </c>
      <c r="B3" s="326"/>
      <c r="C3" s="326"/>
      <c r="D3" s="326"/>
      <c r="E3" s="326"/>
      <c r="F3" s="326"/>
      <c r="G3" s="326"/>
      <c r="H3" s="326"/>
      <c r="I3" s="326"/>
      <c r="J3" s="327"/>
    </row>
    <row r="4" spans="1:10" ht="8.25" customHeight="1" x14ac:dyDescent="0.35">
      <c r="A4" s="82"/>
      <c r="B4" s="82"/>
      <c r="C4" s="82"/>
      <c r="D4" s="82"/>
      <c r="E4" s="82"/>
      <c r="F4" s="82"/>
      <c r="G4" s="82"/>
      <c r="H4" s="82"/>
      <c r="I4" s="82"/>
      <c r="J4" s="82"/>
    </row>
    <row r="5" spans="1:10" s="85" customFormat="1" ht="30" customHeight="1" x14ac:dyDescent="0.45">
      <c r="A5" s="83" t="s">
        <v>278</v>
      </c>
      <c r="B5" s="84"/>
      <c r="F5" s="86" t="s">
        <v>279</v>
      </c>
      <c r="G5" s="87"/>
      <c r="H5" s="383" t="s">
        <v>99</v>
      </c>
      <c r="I5" s="384"/>
      <c r="J5" s="385"/>
    </row>
    <row r="6" spans="1:10" ht="19.05" customHeight="1" x14ac:dyDescent="0.5">
      <c r="A6" s="88" t="s">
        <v>280</v>
      </c>
      <c r="B6" s="89"/>
      <c r="C6" s="90"/>
      <c r="D6" s="90"/>
      <c r="E6" s="90"/>
      <c r="F6" s="88" t="s">
        <v>281</v>
      </c>
      <c r="G6" s="91" t="str">
        <f>B30</f>
        <v/>
      </c>
      <c r="H6" s="92"/>
      <c r="I6" s="93"/>
      <c r="J6" s="94"/>
    </row>
    <row r="7" spans="1:10" ht="19.05" customHeight="1" x14ac:dyDescent="0.5">
      <c r="A7" s="88" t="s">
        <v>282</v>
      </c>
      <c r="B7" s="95"/>
      <c r="C7" s="90"/>
      <c r="D7" s="90"/>
      <c r="E7" s="90"/>
      <c r="F7" s="88" t="s">
        <v>283</v>
      </c>
      <c r="G7" s="91" t="str">
        <f>B10</f>
        <v/>
      </c>
      <c r="H7" s="92"/>
      <c r="I7" s="93"/>
      <c r="J7" s="94"/>
    </row>
    <row r="8" spans="1:10" ht="19.05" customHeight="1" x14ac:dyDescent="0.5">
      <c r="A8" s="88" t="s">
        <v>284</v>
      </c>
      <c r="B8" s="96"/>
      <c r="C8" s="90"/>
      <c r="D8" s="90"/>
      <c r="E8" s="90"/>
      <c r="F8" s="88" t="s">
        <v>285</v>
      </c>
      <c r="G8" s="91" t="str">
        <f>B18</f>
        <v/>
      </c>
      <c r="H8" s="92"/>
      <c r="I8" s="93"/>
      <c r="J8" s="94"/>
    </row>
    <row r="9" spans="1:10" ht="19.05" customHeight="1" x14ac:dyDescent="0.5">
      <c r="A9" s="88" t="s">
        <v>286</v>
      </c>
      <c r="B9" s="97" t="str">
        <f>IF(OR(B26="",B27="",B27=0),"",ROUNDDOWN(B26/B27,0))</f>
        <v/>
      </c>
      <c r="C9" s="90"/>
      <c r="D9" s="90"/>
      <c r="E9" s="90"/>
      <c r="F9" s="88" t="s">
        <v>287</v>
      </c>
      <c r="G9" s="91" t="str">
        <f>B36</f>
        <v/>
      </c>
      <c r="H9" s="92"/>
      <c r="I9" s="93"/>
      <c r="J9" s="94"/>
    </row>
    <row r="10" spans="1:10" ht="20.65" x14ac:dyDescent="0.6">
      <c r="A10" s="98" t="s">
        <v>288</v>
      </c>
      <c r="B10" s="206" t="str">
        <f>IF(OR(B6="",B9="",B9=0,(B7+B8)=0),"",
((B7 + B8/60) * B6) / B9
)</f>
        <v/>
      </c>
      <c r="C10" s="90"/>
      <c r="D10" s="90"/>
      <c r="E10" s="90"/>
      <c r="F10" s="100" t="s">
        <v>289</v>
      </c>
      <c r="G10" s="101" t="str">
        <f>IF(COUNT(G6:G9)=0,"",SUM(G6:G9))</f>
        <v/>
      </c>
      <c r="H10" s="102"/>
      <c r="I10" s="93"/>
      <c r="J10" s="94"/>
    </row>
    <row r="11" spans="1:10" ht="18.75" x14ac:dyDescent="0.5">
      <c r="A11" s="90"/>
      <c r="B11" s="90"/>
      <c r="C11" s="90"/>
      <c r="D11" s="90"/>
      <c r="E11" s="90"/>
      <c r="H11" s="103"/>
      <c r="I11" s="93"/>
      <c r="J11" s="94"/>
    </row>
    <row r="12" spans="1:10" ht="16.899999999999999" x14ac:dyDescent="0.5">
      <c r="A12" s="104"/>
      <c r="B12" s="104"/>
      <c r="C12" s="104"/>
      <c r="D12" s="104"/>
      <c r="E12" s="104"/>
      <c r="F12" s="105"/>
      <c r="G12" s="106"/>
      <c r="H12" s="103"/>
      <c r="I12" s="93"/>
      <c r="J12" s="94"/>
    </row>
    <row r="13" spans="1:10" s="85" customFormat="1" ht="30" customHeight="1" x14ac:dyDescent="0.45">
      <c r="A13" s="107" t="s">
        <v>290</v>
      </c>
      <c r="B13" s="108"/>
      <c r="C13" s="109" t="s">
        <v>291</v>
      </c>
      <c r="D13" s="109"/>
      <c r="F13" s="107" t="s">
        <v>292</v>
      </c>
      <c r="G13" s="110"/>
      <c r="H13" s="111"/>
      <c r="I13" s="112"/>
      <c r="J13" s="113"/>
    </row>
    <row r="14" spans="1:10" s="90" customFormat="1" ht="19.05" customHeight="1" x14ac:dyDescent="0.5">
      <c r="A14" s="88" t="s">
        <v>293</v>
      </c>
      <c r="B14" s="89"/>
      <c r="C14" s="114" t="s">
        <v>294</v>
      </c>
      <c r="E14" s="115" t="s">
        <v>295</v>
      </c>
      <c r="F14" s="116" t="s">
        <v>296</v>
      </c>
      <c r="G14" s="117" t="str">
        <f>IF(G10="","",G10)</f>
        <v/>
      </c>
      <c r="H14" s="118"/>
      <c r="I14" s="112"/>
      <c r="J14" s="113"/>
    </row>
    <row r="15" spans="1:10" s="90" customFormat="1" ht="19.05" customHeight="1" x14ac:dyDescent="0.5">
      <c r="A15" s="88" t="s">
        <v>297</v>
      </c>
      <c r="B15" s="119" t="str">
        <f>IF(B14="","",IF(B14="Small",1.25,IF(B14="Medium",2.8,IF(B14="Large",3,IF(B14="XL",4,"")))))</f>
        <v/>
      </c>
      <c r="F15" s="120" t="s">
        <v>298</v>
      </c>
      <c r="G15" s="121" t="str">
        <f>IF(G10="","",G10/(1-0.4))</f>
        <v/>
      </c>
      <c r="H15" s="122"/>
      <c r="I15" s="123"/>
      <c r="J15" s="124"/>
    </row>
    <row r="16" spans="1:10" s="90" customFormat="1" ht="19.05" customHeight="1" x14ac:dyDescent="0.5">
      <c r="A16" s="88" t="s">
        <v>299</v>
      </c>
      <c r="B16" s="125"/>
      <c r="F16" s="378" t="s">
        <v>300</v>
      </c>
      <c r="G16" s="378"/>
      <c r="H16" s="378"/>
      <c r="I16" s="378"/>
      <c r="J16" s="378"/>
    </row>
    <row r="17" spans="1:10" s="90" customFormat="1" ht="19.05" customHeight="1" x14ac:dyDescent="0.5">
      <c r="A17" s="88" t="s">
        <v>301</v>
      </c>
      <c r="B17" s="126" t="str">
        <f>IF(B15="","",B15/24)</f>
        <v/>
      </c>
      <c r="F17" s="378"/>
      <c r="G17" s="378"/>
      <c r="H17" s="378"/>
      <c r="I17" s="378"/>
      <c r="J17" s="378"/>
    </row>
    <row r="18" spans="1:10" s="90" customFormat="1" ht="19.05" customHeight="1" x14ac:dyDescent="0.5">
      <c r="A18" s="98" t="s">
        <v>302</v>
      </c>
      <c r="B18" s="127" t="str">
        <f>IF(OR(B17="",B16="",B9=""),"",IFERROR((B17*B16)/B9,""))</f>
        <v/>
      </c>
      <c r="F18" s="378"/>
      <c r="G18" s="378"/>
      <c r="H18" s="378"/>
      <c r="I18" s="378"/>
      <c r="J18" s="378"/>
    </row>
    <row r="19" spans="1:10" ht="15" x14ac:dyDescent="0.4">
      <c r="A19" s="104"/>
      <c r="B19" s="128"/>
      <c r="C19" s="104"/>
      <c r="D19" s="104"/>
      <c r="E19" s="104"/>
      <c r="F19" s="129"/>
      <c r="G19" s="129"/>
      <c r="H19" s="129"/>
      <c r="I19" s="129"/>
      <c r="J19" s="129"/>
    </row>
    <row r="20" spans="1:10" ht="15" x14ac:dyDescent="0.4">
      <c r="A20" s="104"/>
      <c r="B20" s="104"/>
      <c r="C20" s="104"/>
      <c r="D20" s="104"/>
      <c r="E20" s="104"/>
      <c r="F20" s="104"/>
      <c r="G20" s="104"/>
      <c r="H20" s="104"/>
      <c r="I20" s="104"/>
      <c r="J20" s="104"/>
    </row>
    <row r="21" spans="1:10" s="85" customFormat="1" ht="30" customHeight="1" x14ac:dyDescent="0.45">
      <c r="A21" s="107" t="s">
        <v>303</v>
      </c>
      <c r="B21" s="130"/>
      <c r="F21" s="107" t="s">
        <v>304</v>
      </c>
      <c r="G21" s="131"/>
      <c r="H21" s="131"/>
      <c r="I21" s="131"/>
      <c r="J21" s="108"/>
    </row>
    <row r="22" spans="1:10" s="90" customFormat="1" ht="19.05" customHeight="1" x14ac:dyDescent="0.5">
      <c r="A22" s="88" t="s">
        <v>305</v>
      </c>
      <c r="B22" s="132"/>
      <c r="F22" s="133" t="s">
        <v>306</v>
      </c>
      <c r="G22" s="134" t="s">
        <v>307</v>
      </c>
      <c r="H22" s="134" t="s">
        <v>308</v>
      </c>
      <c r="I22" s="134" t="s">
        <v>19</v>
      </c>
      <c r="J22" s="135" t="s">
        <v>309</v>
      </c>
    </row>
    <row r="23" spans="1:10" s="90" customFormat="1" ht="19.05" customHeight="1" x14ac:dyDescent="0.5">
      <c r="A23" s="88" t="s">
        <v>6</v>
      </c>
      <c r="B23" s="132"/>
      <c r="F23" s="88" t="s">
        <v>310</v>
      </c>
      <c r="G23" s="91" t="str">
        <f>IF($G$10="","",$G$10/0.7)</f>
        <v/>
      </c>
      <c r="H23" s="136" t="str">
        <f>IF(G23="","",ROUNDUP(G23,0))</f>
        <v/>
      </c>
      <c r="I23" s="137" t="str">
        <f>IF(OR(H23="",$G$10=""),"",H23-$G$10)</f>
        <v/>
      </c>
      <c r="J23" s="138" t="str">
        <f>IF(OR($G$10="",IF(H23&lt;&gt;"",H23,G23)=""),"",
 (IF(H23&lt;&gt;"",H23,G23)-$G$10) / IF(H23&lt;&gt;"",H23,G23)
)</f>
        <v/>
      </c>
    </row>
    <row r="24" spans="1:10" s="90" customFormat="1" ht="19.05" customHeight="1" thickBot="1" x14ac:dyDescent="0.55000000000000004">
      <c r="A24" s="88" t="s">
        <v>311</v>
      </c>
      <c r="B24" s="132"/>
      <c r="C24" s="105" t="s">
        <v>312</v>
      </c>
      <c r="F24" s="88" t="s">
        <v>313</v>
      </c>
      <c r="G24" s="91" t="str">
        <f>IF($G$10="","",$G$10/0.6)</f>
        <v/>
      </c>
      <c r="H24" s="136" t="str">
        <f>IF(G24="","",ROUNDUP(G24,0))</f>
        <v/>
      </c>
      <c r="I24" s="137" t="str">
        <f>IF(OR(H24="",$G$10=""),"",H24-$G$10)</f>
        <v/>
      </c>
      <c r="J24" s="138" t="str">
        <f t="shared" ref="J24" si="0">IF(OR($G$10="",IF(H24&lt;&gt;"",H24,G24)=""),"",
 (IF(H24&lt;&gt;"",H24,G24)-$G$10) / IF(H24&lt;&gt;"",H24,G24)
)</f>
        <v/>
      </c>
    </row>
    <row r="25" spans="1:10" s="90" customFormat="1" ht="19.05" customHeight="1" thickTop="1" thickBot="1" x14ac:dyDescent="0.55000000000000004">
      <c r="A25" s="139" t="s">
        <v>314</v>
      </c>
      <c r="B25" s="140"/>
      <c r="C25" s="207" t="s">
        <v>341</v>
      </c>
      <c r="E25" s="141" t="s">
        <v>315</v>
      </c>
      <c r="F25" s="142" t="s">
        <v>316</v>
      </c>
      <c r="G25" s="143" t="str">
        <f>IF($G$10="","",$G$10*2)</f>
        <v/>
      </c>
      <c r="H25" s="144" t="str">
        <f>IF(G25="","",ROUNDUP(G25,0))</f>
        <v/>
      </c>
      <c r="I25" s="137" t="str">
        <f>IF(OR(H25="",$G$10=""),"",H25-$G$10)</f>
        <v/>
      </c>
      <c r="J25" s="138" t="str">
        <f>IF(OR($G$10="",IF(H25&lt;&gt;"",H25,G25)=""),"",
 (IF(H25&lt;&gt;"",H25,G25)-$G$10) / IF(H25&lt;&gt;"",H25,G25)
)</f>
        <v/>
      </c>
    </row>
    <row r="26" spans="1:10" s="90" customFormat="1" ht="19.05" customHeight="1" thickTop="1" x14ac:dyDescent="0.5">
      <c r="A26" s="145" t="s">
        <v>317</v>
      </c>
      <c r="B26" s="146"/>
      <c r="C26" s="147" t="str">
        <f>IFERROR(B26/B25,"")</f>
        <v/>
      </c>
      <c r="F26" s="148" t="s">
        <v>318</v>
      </c>
      <c r="G26" s="149" t="str">
        <f>IF($G$10="","",$G$10*2.3)</f>
        <v/>
      </c>
      <c r="H26" s="150" t="str">
        <f>IF(G26="","",ROUNDUP(G26,0))</f>
        <v/>
      </c>
      <c r="I26" s="151" t="str">
        <f>IF(OR(H26="",$G$10=""),"",H26-$G$10)</f>
        <v/>
      </c>
      <c r="J26" s="138" t="str">
        <f>IF(OR($G$10="",IF(H26&lt;&gt;"",H26,G26)=""),"",
 (IF(H26&lt;&gt;"",H26,G26)-$G$10) / IF(H26&lt;&gt;"",H26,G26)
)</f>
        <v/>
      </c>
    </row>
    <row r="27" spans="1:10" s="90" customFormat="1" ht="19.05" customHeight="1" x14ac:dyDescent="0.5">
      <c r="A27" s="88" t="s">
        <v>319</v>
      </c>
      <c r="B27" s="152"/>
      <c r="F27" s="377" t="s">
        <v>320</v>
      </c>
      <c r="G27" s="377"/>
      <c r="H27" s="377"/>
      <c r="I27" s="377"/>
      <c r="J27" s="377"/>
    </row>
    <row r="28" spans="1:10" s="90" customFormat="1" ht="19.05" customHeight="1" x14ac:dyDescent="0.5">
      <c r="A28" s="88" t="s">
        <v>321</v>
      </c>
      <c r="B28" s="154" t="str">
        <f>IF(COUNT(B22:B24)=0,"",SUM(B22:B24))</f>
        <v/>
      </c>
      <c r="F28" s="378"/>
      <c r="G28" s="378"/>
      <c r="H28" s="378"/>
      <c r="I28" s="378"/>
      <c r="J28" s="378"/>
    </row>
    <row r="29" spans="1:10" s="90" customFormat="1" ht="19.05" customHeight="1" x14ac:dyDescent="0.5">
      <c r="A29" s="88" t="s">
        <v>322</v>
      </c>
      <c r="B29" s="154" t="str">
        <f>IF(OR(B28="",B26="",B26=0),"",B28/B26)</f>
        <v/>
      </c>
      <c r="F29" s="153"/>
      <c r="G29" s="153"/>
      <c r="H29" s="153"/>
      <c r="I29" s="153"/>
      <c r="J29" s="153"/>
    </row>
    <row r="30" spans="1:10" s="90" customFormat="1" ht="30" customHeight="1" thickBot="1" x14ac:dyDescent="0.55000000000000004">
      <c r="A30" s="98" t="s">
        <v>11</v>
      </c>
      <c r="B30" s="99" t="str">
        <f>IF(OR(B29="",B27=""),"",B29*B27)</f>
        <v/>
      </c>
      <c r="F30" s="208" t="s">
        <v>323</v>
      </c>
      <c r="G30" s="209"/>
      <c r="H30" s="210"/>
      <c r="I30" s="211"/>
      <c r="J30" s="155"/>
    </row>
    <row r="31" spans="1:10" ht="30" customHeight="1" thickBot="1" x14ac:dyDescent="0.55000000000000004">
      <c r="A31" s="104"/>
      <c r="B31" s="104"/>
      <c r="C31" s="104"/>
      <c r="D31" s="104"/>
      <c r="E31" s="90"/>
      <c r="F31" s="212" t="s">
        <v>258</v>
      </c>
      <c r="G31" s="160"/>
      <c r="H31" s="387" t="s">
        <v>325</v>
      </c>
      <c r="I31" s="388"/>
      <c r="J31" s="155"/>
    </row>
    <row r="32" spans="1:10" s="161" customFormat="1" ht="30" customHeight="1" x14ac:dyDescent="0.4">
      <c r="A32" s="107" t="s">
        <v>324</v>
      </c>
      <c r="B32" s="158"/>
      <c r="C32" s="159"/>
      <c r="D32" s="159"/>
      <c r="E32" s="104"/>
      <c r="F32" s="213" t="s">
        <v>19</v>
      </c>
      <c r="G32" s="162" t="str">
        <f>IF(OR(G31="", $G$10=""), "", G31-$G$10)</f>
        <v/>
      </c>
      <c r="H32" s="387"/>
      <c r="I32" s="388"/>
      <c r="J32" s="69"/>
    </row>
    <row r="33" spans="1:12" s="90" customFormat="1" ht="19.05" customHeight="1" x14ac:dyDescent="0.5">
      <c r="A33" s="88" t="s">
        <v>326</v>
      </c>
      <c r="B33" s="132"/>
      <c r="E33" s="159"/>
      <c r="F33" s="214" t="s">
        <v>309</v>
      </c>
      <c r="G33" s="215" t="str">
        <f>IF(OR(G31="", $G$10="", G31=0), "", (G31-$G$10)/G31)</f>
        <v/>
      </c>
      <c r="H33" s="216" t="str">
        <f>IF(G33="","",
IF(G33&lt;0.3,"Too Low",
IF(G33&lt;0.4,"Low",
IF(G33&lt;0.5,"Okay",
IF(G33&lt;0.61,"Good",
"Premium")))))</f>
        <v/>
      </c>
      <c r="I33" s="217" t="s">
        <v>328</v>
      </c>
      <c r="J33" s="69"/>
    </row>
    <row r="34" spans="1:12" s="90" customFormat="1" ht="19.05" customHeight="1" x14ac:dyDescent="0.5">
      <c r="A34" s="88" t="s">
        <v>327</v>
      </c>
      <c r="B34" s="132"/>
      <c r="J34" s="69"/>
    </row>
    <row r="35" spans="1:12" s="90" customFormat="1" ht="19.05" customHeight="1" x14ac:dyDescent="0.5">
      <c r="A35" s="163" t="s">
        <v>329</v>
      </c>
      <c r="B35" s="132"/>
      <c r="F35" s="156" t="s">
        <v>437</v>
      </c>
      <c r="G35" s="157"/>
      <c r="H35" s="334" t="s">
        <v>431</v>
      </c>
      <c r="I35" s="334" t="s">
        <v>19</v>
      </c>
      <c r="J35" s="334" t="s">
        <v>436</v>
      </c>
    </row>
    <row r="36" spans="1:12" s="90" customFormat="1" ht="30" customHeight="1" x14ac:dyDescent="0.5">
      <c r="A36" s="164" t="s">
        <v>330</v>
      </c>
      <c r="B36" s="165" t="str">
        <f>IF(COUNT(B33:B35)=0,"",SUM(B33:B35))</f>
        <v/>
      </c>
      <c r="F36" s="335" t="s">
        <v>433</v>
      </c>
      <c r="G36" s="336"/>
      <c r="H36" s="337" t="str">
        <f>IF(OR($B$9="",H23=""),"",$B$9*H23)</f>
        <v/>
      </c>
      <c r="I36" s="337" t="str">
        <f>IF(OR($B$9="",H23="",$G$10=""),"",$B$9*(H23-$G$10))</f>
        <v/>
      </c>
      <c r="J36" s="340" t="str">
        <f>IF(H23="","",IFERROR((H23-$G$10)/H23,""))</f>
        <v/>
      </c>
    </row>
    <row r="37" spans="1:12" ht="19.149999999999999" thickBot="1" x14ac:dyDescent="0.55000000000000004">
      <c r="A37" s="104"/>
      <c r="B37" s="104"/>
      <c r="C37" s="90"/>
      <c r="D37" s="104"/>
      <c r="E37" s="90"/>
      <c r="F37" s="331" t="s">
        <v>434</v>
      </c>
      <c r="G37" s="167"/>
      <c r="H37" s="168" t="str">
        <f>IF(OR($B$9="",H24=""),"",$B$9*H24)</f>
        <v/>
      </c>
      <c r="I37" s="168" t="str">
        <f>IF(OR($B$9="",H24="",$G$10=""),"",$B$9*(H24-$G$10))</f>
        <v/>
      </c>
      <c r="J37" s="341" t="str">
        <f>IF(H24="","",IFERROR((H24-$G$10)/H24,""))</f>
        <v/>
      </c>
      <c r="L37" s="166"/>
    </row>
    <row r="38" spans="1:12" ht="19.149999999999999" customHeight="1" thickTop="1" thickBot="1" x14ac:dyDescent="0.55000000000000004">
      <c r="A38" s="386" t="s">
        <v>331</v>
      </c>
      <c r="B38" s="386"/>
      <c r="C38" s="90"/>
      <c r="D38" s="104"/>
      <c r="E38" s="104"/>
      <c r="F38" s="344" t="s">
        <v>439</v>
      </c>
      <c r="G38" s="169"/>
      <c r="H38" s="339" t="str">
        <f>IF(OR($B$9="",H25=""),"",$B$9*H25)</f>
        <v/>
      </c>
      <c r="I38" s="339" t="str">
        <f>IF(OR($B$9="",H25="",$G$10=""),"",$B$9*(H25-$G$10))</f>
        <v/>
      </c>
      <c r="J38" s="342" t="str">
        <f>IF(H25="","",IFERROR((H25-$G$10)/H25,""))</f>
        <v/>
      </c>
      <c r="L38" s="166"/>
    </row>
    <row r="39" spans="1:12" ht="19.149999999999999" customHeight="1" thickTop="1" x14ac:dyDescent="0.5">
      <c r="A39" s="386"/>
      <c r="B39" s="386"/>
      <c r="C39" s="90"/>
      <c r="D39" s="104"/>
      <c r="E39" s="104"/>
      <c r="F39" s="331" t="s">
        <v>318</v>
      </c>
      <c r="G39" s="167"/>
      <c r="H39" s="168" t="str">
        <f>IF(OR($B$9="",H26=""),"",$B$9*H26)</f>
        <v/>
      </c>
      <c r="I39" s="168" t="str">
        <f>IF(OR($B$9="",H26="",$G$10=""),"",$B$9*(H26-$G$10))</f>
        <v/>
      </c>
      <c r="J39" s="341" t="str">
        <f>IF(H26="","",IFERROR((H26-$G$10)/H26,""))</f>
        <v/>
      </c>
      <c r="L39" s="166"/>
    </row>
    <row r="40" spans="1:12" ht="18.75" x14ac:dyDescent="0.5">
      <c r="A40" s="386"/>
      <c r="B40" s="386"/>
      <c r="C40" s="170"/>
      <c r="D40" s="104"/>
      <c r="E40" s="104"/>
      <c r="F40" s="332" t="s">
        <v>432</v>
      </c>
      <c r="G40" s="333"/>
      <c r="H40" s="338" t="str">
        <f>IF(OR($B$9="",G31=""),"",$B$9*G31)</f>
        <v/>
      </c>
      <c r="I40" s="338" t="str">
        <f>IF(OR($B$9="",G31="",$G$10=""),"",$B$9*(G31-$G$10))</f>
        <v/>
      </c>
      <c r="J40" s="343" t="str">
        <f>IF(OR(G31="",NOT(ISNUMBER(G31)),G10="",NOT(ISNUMBER(G10)),G31=0),"",IFERROR((G31-G10)/G31,""))</f>
        <v/>
      </c>
    </row>
    <row r="41" spans="1:12" ht="17.25" customHeight="1" x14ac:dyDescent="0.35">
      <c r="A41" s="171"/>
      <c r="B41" s="171"/>
      <c r="C41" s="171"/>
    </row>
    <row r="42" spans="1:12" ht="35.25" customHeight="1" x14ac:dyDescent="0.35">
      <c r="A42" s="373" t="s">
        <v>332</v>
      </c>
      <c r="B42" s="374"/>
      <c r="C42" s="374"/>
      <c r="D42" s="374"/>
      <c r="E42" s="374"/>
      <c r="F42" s="374"/>
      <c r="G42" s="374"/>
      <c r="H42" s="374"/>
      <c r="I42" s="374"/>
      <c r="J42" s="375"/>
    </row>
    <row r="43" spans="1:12" ht="27.4" customHeight="1" x14ac:dyDescent="0.35">
      <c r="A43" s="376" t="s">
        <v>333</v>
      </c>
      <c r="B43" s="376"/>
      <c r="C43" s="376"/>
      <c r="D43" s="376"/>
      <c r="E43" s="376"/>
      <c r="F43" s="376"/>
      <c r="G43" s="376"/>
      <c r="H43" s="376"/>
      <c r="I43" s="376"/>
      <c r="J43" s="376"/>
    </row>
    <row r="44" spans="1:12" ht="28.05" customHeight="1" x14ac:dyDescent="0.5">
      <c r="A44" s="172" t="s">
        <v>334</v>
      </c>
      <c r="B44" s="173" t="s">
        <v>84</v>
      </c>
      <c r="C44" s="174" t="s">
        <v>81</v>
      </c>
      <c r="D44" s="175"/>
      <c r="E44" s="175"/>
      <c r="F44" s="175" t="s">
        <v>335</v>
      </c>
      <c r="G44" s="174" t="s">
        <v>80</v>
      </c>
      <c r="H44" s="174" t="s">
        <v>336</v>
      </c>
      <c r="I44" s="174" t="s">
        <v>0</v>
      </c>
      <c r="J44" s="176" t="s">
        <v>337</v>
      </c>
    </row>
    <row r="45" spans="1:12" ht="28.05" customHeight="1" x14ac:dyDescent="0.4">
      <c r="A45" s="177" t="s">
        <v>338</v>
      </c>
      <c r="B45" s="178">
        <v>46127</v>
      </c>
      <c r="C45" s="179">
        <v>1500</v>
      </c>
      <c r="D45" s="180"/>
      <c r="E45" s="180"/>
      <c r="F45" s="180" t="s">
        <v>339</v>
      </c>
      <c r="G45" s="181">
        <v>79</v>
      </c>
      <c r="H45" s="181">
        <v>6.43</v>
      </c>
      <c r="I45" s="182">
        <f>IF(G45="","",G45+IF(H45="",0,H45))</f>
        <v>85.43</v>
      </c>
      <c r="J45" s="183">
        <f t="shared" ref="J45:J55" si="1">IF(OR(C45="",C45=0,I45=""),"",I45/C45)</f>
        <v>5.6953333333333335E-2</v>
      </c>
    </row>
    <row r="46" spans="1:12" ht="28.05" customHeight="1" x14ac:dyDescent="0.4">
      <c r="A46" s="184"/>
      <c r="B46" s="185"/>
      <c r="C46" s="186"/>
      <c r="D46" s="187"/>
      <c r="E46" s="187"/>
      <c r="F46" s="187"/>
      <c r="G46" s="188"/>
      <c r="H46" s="188"/>
      <c r="I46" s="189" t="str">
        <f t="shared" ref="I46:I55" si="2">IF(G46="","",G46+IF(H46="",0,H46))</f>
        <v/>
      </c>
      <c r="J46" s="190" t="str">
        <f t="shared" si="1"/>
        <v/>
      </c>
    </row>
    <row r="47" spans="1:12" ht="28.05" customHeight="1" x14ac:dyDescent="0.4">
      <c r="A47" s="184"/>
      <c r="B47" s="185"/>
      <c r="C47" s="186"/>
      <c r="D47" s="187"/>
      <c r="E47" s="187"/>
      <c r="F47" s="187"/>
      <c r="G47" s="188"/>
      <c r="H47" s="188"/>
      <c r="I47" s="189" t="str">
        <f t="shared" si="2"/>
        <v/>
      </c>
      <c r="J47" s="190" t="str">
        <f t="shared" si="1"/>
        <v/>
      </c>
    </row>
    <row r="48" spans="1:12" ht="28.05" customHeight="1" x14ac:dyDescent="0.4">
      <c r="A48" s="184"/>
      <c r="B48" s="185"/>
      <c r="C48" s="186"/>
      <c r="D48" s="187"/>
      <c r="E48" s="187"/>
      <c r="F48" s="187"/>
      <c r="G48" s="188"/>
      <c r="H48" s="188"/>
      <c r="I48" s="189" t="str">
        <f t="shared" si="2"/>
        <v/>
      </c>
      <c r="J48" s="190" t="str">
        <f t="shared" si="1"/>
        <v/>
      </c>
    </row>
    <row r="49" spans="1:10" ht="28.05" customHeight="1" x14ac:dyDescent="0.4">
      <c r="A49" s="184"/>
      <c r="B49" s="185"/>
      <c r="C49" s="186"/>
      <c r="D49" s="187"/>
      <c r="E49" s="187"/>
      <c r="F49" s="187"/>
      <c r="G49" s="188"/>
      <c r="H49" s="188"/>
      <c r="I49" s="189" t="str">
        <f t="shared" si="2"/>
        <v/>
      </c>
      <c r="J49" s="190" t="str">
        <f t="shared" si="1"/>
        <v/>
      </c>
    </row>
    <row r="50" spans="1:10" ht="28.05" customHeight="1" x14ac:dyDescent="0.4">
      <c r="A50" s="184"/>
      <c r="B50" s="185"/>
      <c r="C50" s="186"/>
      <c r="D50" s="187"/>
      <c r="E50" s="187"/>
      <c r="F50" s="187"/>
      <c r="G50" s="188"/>
      <c r="H50" s="188"/>
      <c r="I50" s="189" t="str">
        <f t="shared" si="2"/>
        <v/>
      </c>
      <c r="J50" s="190" t="str">
        <f t="shared" si="1"/>
        <v/>
      </c>
    </row>
    <row r="51" spans="1:10" ht="28.05" customHeight="1" x14ac:dyDescent="0.4">
      <c r="A51" s="184"/>
      <c r="B51" s="185"/>
      <c r="C51" s="186"/>
      <c r="D51" s="187"/>
      <c r="E51" s="187"/>
      <c r="F51" s="187"/>
      <c r="G51" s="188"/>
      <c r="H51" s="188"/>
      <c r="I51" s="189" t="str">
        <f t="shared" si="2"/>
        <v/>
      </c>
      <c r="J51" s="190" t="str">
        <f t="shared" si="1"/>
        <v/>
      </c>
    </row>
    <row r="52" spans="1:10" ht="28.05" customHeight="1" x14ac:dyDescent="0.4">
      <c r="A52" s="184"/>
      <c r="B52" s="185"/>
      <c r="C52" s="186"/>
      <c r="D52" s="187"/>
      <c r="E52" s="187"/>
      <c r="F52" s="187"/>
      <c r="G52" s="188"/>
      <c r="H52" s="188"/>
      <c r="I52" s="189" t="str">
        <f t="shared" si="2"/>
        <v/>
      </c>
      <c r="J52" s="190" t="str">
        <f t="shared" si="1"/>
        <v/>
      </c>
    </row>
    <row r="53" spans="1:10" ht="28.05" customHeight="1" x14ac:dyDescent="0.4">
      <c r="A53" s="184"/>
      <c r="B53" s="185"/>
      <c r="C53" s="186"/>
      <c r="D53" s="187"/>
      <c r="E53" s="187"/>
      <c r="F53" s="187"/>
      <c r="G53" s="188"/>
      <c r="H53" s="188"/>
      <c r="I53" s="189" t="str">
        <f t="shared" si="2"/>
        <v/>
      </c>
      <c r="J53" s="190" t="str">
        <f t="shared" si="1"/>
        <v/>
      </c>
    </row>
    <row r="54" spans="1:10" ht="28.05" customHeight="1" x14ac:dyDescent="0.4">
      <c r="A54" s="184"/>
      <c r="B54" s="185"/>
      <c r="C54" s="186"/>
      <c r="D54" s="187"/>
      <c r="E54" s="187"/>
      <c r="F54" s="187"/>
      <c r="G54" s="188"/>
      <c r="H54" s="188"/>
      <c r="I54" s="189" t="str">
        <f t="shared" si="2"/>
        <v/>
      </c>
      <c r="J54" s="190" t="str">
        <f t="shared" si="1"/>
        <v/>
      </c>
    </row>
    <row r="55" spans="1:10" ht="28.05" customHeight="1" x14ac:dyDescent="0.4">
      <c r="A55" s="184"/>
      <c r="B55" s="185"/>
      <c r="C55" s="186"/>
      <c r="D55" s="187"/>
      <c r="E55" s="187"/>
      <c r="F55" s="187"/>
      <c r="G55" s="188"/>
      <c r="H55" s="188"/>
      <c r="I55" s="189" t="str">
        <f t="shared" si="2"/>
        <v/>
      </c>
      <c r="J55" s="190" t="str">
        <f t="shared" si="1"/>
        <v/>
      </c>
    </row>
    <row r="56" spans="1:10" x14ac:dyDescent="0.35">
      <c r="B56" s="191"/>
      <c r="C56" s="191"/>
    </row>
  </sheetData>
  <sheetProtection sheet="1" objects="1" scenarios="1"/>
  <mergeCells count="9">
    <mergeCell ref="A42:J42"/>
    <mergeCell ref="A43:J43"/>
    <mergeCell ref="F27:J28"/>
    <mergeCell ref="H31:I32"/>
    <mergeCell ref="A1:J1"/>
    <mergeCell ref="A2:J2"/>
    <mergeCell ref="H5:J5"/>
    <mergeCell ref="F16:J18"/>
    <mergeCell ref="A38:B40"/>
  </mergeCells>
  <conditionalFormatting sqref="H33">
    <cfRule type="cellIs" dxfId="19" priority="1" operator="equal">
      <formula>"Okay"</formula>
    </cfRule>
    <cfRule type="cellIs" dxfId="18" priority="2" operator="equal">
      <formula>"Strong"</formula>
    </cfRule>
    <cfRule type="cellIs" dxfId="17" priority="3" operator="equal">
      <formula>"Premium"</formula>
    </cfRule>
    <cfRule type="cellIs" dxfId="16" priority="4" operator="equal">
      <formula>"Low"</formula>
    </cfRule>
    <cfRule type="cellIs" dxfId="15" priority="5" operator="equal">
      <formula>"Good"</formula>
    </cfRule>
    <cfRule type="cellIs" dxfId="14" priority="6" operator="equal">
      <formula>"Too Low"</formula>
    </cfRule>
  </conditionalFormatting>
  <dataValidations count="1">
    <dataValidation type="list" allowBlank="1" showInputMessage="1" showErrorMessage="1" sqref="B14" xr:uid="{5CBE4D52-9FEB-4B8C-ACBC-C876596D0EF7}">
      <formula1>"Small, Medium, Large, XL"</formula1>
    </dataValidation>
  </dataValidations>
  <printOptions horizontalCentered="1"/>
  <pageMargins left="0" right="0" top="0.25" bottom="0.5" header="0.3" footer="0.05"/>
  <pageSetup scale="56" orientation="portrait" horizontalDpi="0" verticalDpi="0" r:id="rId1"/>
  <headerFooter>
    <oddFooter xml:space="preserve">&amp;C&amp;K9CA3AFFreezeDriedFoodies.com | Tools &amp; Resources for Freeze-Dry Businesses&amp;R&amp;10&amp;K6B7280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5477-2EBF-4BA6-B247-DFDB37FAF40C}">
  <sheetPr>
    <tabColor rgb="FFCCFF99"/>
    <pageSetUpPr fitToPage="1"/>
  </sheetPr>
  <dimension ref="A1:K94"/>
  <sheetViews>
    <sheetView zoomScale="90" zoomScaleNormal="90" workbookViewId="0">
      <selection activeCell="I75" sqref="I75"/>
    </sheetView>
  </sheetViews>
  <sheetFormatPr defaultRowHeight="13.5" outlineLevelRow="1" x14ac:dyDescent="0.35"/>
  <cols>
    <col min="1" max="1" width="36.46484375" style="69" customWidth="1"/>
    <col min="2" max="6" width="19.06640625" style="69" customWidth="1"/>
    <col min="7" max="7" width="6.53125" style="69" customWidth="1"/>
    <col min="8" max="16384" width="9.06640625" style="69"/>
  </cols>
  <sheetData>
    <row r="1" spans="1:11" ht="28.5" customHeight="1" x14ac:dyDescent="0.35">
      <c r="A1" s="389" t="s">
        <v>369</v>
      </c>
      <c r="B1" s="389"/>
      <c r="C1" s="389"/>
      <c r="D1" s="389"/>
      <c r="E1" s="389"/>
      <c r="F1" s="389"/>
      <c r="H1" s="390" t="s">
        <v>448</v>
      </c>
      <c r="I1" s="391"/>
      <c r="J1" s="391"/>
      <c r="K1" s="392"/>
    </row>
    <row r="2" spans="1:11" x14ac:dyDescent="0.35">
      <c r="A2" s="400" t="s">
        <v>459</v>
      </c>
      <c r="B2" s="400"/>
      <c r="C2" s="400"/>
      <c r="D2" s="400"/>
      <c r="E2" s="400"/>
      <c r="F2" s="400"/>
      <c r="H2" s="393"/>
      <c r="I2" s="394"/>
      <c r="J2" s="394"/>
      <c r="K2" s="395"/>
    </row>
    <row r="3" spans="1:11" ht="10.25" customHeight="1" x14ac:dyDescent="0.35">
      <c r="A3" s="218"/>
      <c r="B3" s="218"/>
      <c r="C3" s="218"/>
      <c r="D3" s="218"/>
      <c r="E3" s="218"/>
      <c r="F3" s="218"/>
      <c r="H3" s="393"/>
      <c r="I3" s="394"/>
      <c r="J3" s="394"/>
      <c r="K3" s="395"/>
    </row>
    <row r="4" spans="1:11" ht="13.9" x14ac:dyDescent="0.4">
      <c r="A4" s="219" t="s">
        <v>368</v>
      </c>
      <c r="B4" s="220" t="s">
        <v>363</v>
      </c>
      <c r="C4" s="221" t="s">
        <v>364</v>
      </c>
      <c r="D4" s="222" t="s">
        <v>365</v>
      </c>
      <c r="E4" s="223" t="s">
        <v>366</v>
      </c>
      <c r="F4" s="224" t="s">
        <v>367</v>
      </c>
      <c r="H4" s="393"/>
      <c r="I4" s="394"/>
      <c r="J4" s="394"/>
      <c r="K4" s="395"/>
    </row>
    <row r="5" spans="1:11" ht="13.9" thickBot="1" x14ac:dyDescent="0.4">
      <c r="B5" s="324" t="str">
        <f>IF('Calc 1'!A3="Write your product name &amp; batch date here.","From Calc 1-Cell A3",'Calc 1'!A3)</f>
        <v>From Calc 1-Cell A3</v>
      </c>
      <c r="C5" s="324" t="str">
        <f>IF('Calc 2'!A3="Write your product name &amp; batch date here.","From Calc 2-Cell A3",'Calc 2'!A3)</f>
        <v>From Calc 2-Cell A3</v>
      </c>
      <c r="D5" s="324" t="str">
        <f>IF('Calc 3'!A3="Write your product name &amp; batch date here.","From Calc 3-Cell A3",'Calc 3'!A3)</f>
        <v>From Calc 3-Cell A3</v>
      </c>
      <c r="E5" s="324" t="str">
        <f>IF('Calc 4'!A3="Write your product name &amp; batch date here.","From Calc 4-Cell A3",'Calc 4'!A3)</f>
        <v>From Calc 4-Cell A3</v>
      </c>
      <c r="F5" s="324" t="str">
        <f>IF('Calc 5'!A3="Write your product name &amp; batch date here.","From Calc 5-Cell A3",'Calc 5'!A3)</f>
        <v>From Calc 5-Cell A3</v>
      </c>
      <c r="H5" s="396"/>
      <c r="I5" s="397"/>
      <c r="J5" s="397"/>
      <c r="K5" s="398"/>
    </row>
    <row r="6" spans="1:11" ht="13.9" hidden="1" outlineLevel="1" x14ac:dyDescent="0.35">
      <c r="A6" s="225" t="s">
        <v>278</v>
      </c>
    </row>
    <row r="7" spans="1:11" ht="13.9" hidden="1" outlineLevel="1" x14ac:dyDescent="0.4">
      <c r="A7" s="69" t="s">
        <v>280</v>
      </c>
      <c r="B7" s="226">
        <f>'Calc 1'!$B$6</f>
        <v>10</v>
      </c>
      <c r="C7" s="226">
        <f>'Calc 2'!$B$6</f>
        <v>0</v>
      </c>
      <c r="D7" s="226">
        <f>'Calc 3'!$B$6</f>
        <v>0</v>
      </c>
      <c r="E7" s="226">
        <f>'Calc 4'!$B$6</f>
        <v>0</v>
      </c>
      <c r="F7" s="226">
        <f>'Calc 5'!$B$6</f>
        <v>0</v>
      </c>
    </row>
    <row r="8" spans="1:11" ht="13.9" hidden="1" outlineLevel="1" x14ac:dyDescent="0.4">
      <c r="A8" s="69" t="s">
        <v>282</v>
      </c>
      <c r="B8" s="228">
        <f>'Calc 1'!$B$7</f>
        <v>1</v>
      </c>
      <c r="C8" s="228">
        <f>'Calc 2'!$B$7</f>
        <v>0</v>
      </c>
      <c r="D8" s="228">
        <f>'Calc 3'!$B$7</f>
        <v>0</v>
      </c>
      <c r="E8" s="228">
        <f>'Calc 4'!$B$7</f>
        <v>0</v>
      </c>
      <c r="F8" s="228">
        <f>'Calc 5'!$B$7</f>
        <v>0</v>
      </c>
    </row>
    <row r="9" spans="1:11" ht="13.9" hidden="1" outlineLevel="1" x14ac:dyDescent="0.4">
      <c r="A9" s="69" t="s">
        <v>284</v>
      </c>
      <c r="B9" s="227">
        <f>'Calc 1'!$B$8</f>
        <v>10</v>
      </c>
      <c r="C9" s="228">
        <f>'Calc 2'!$B$8</f>
        <v>0</v>
      </c>
      <c r="D9" s="228">
        <f>'Calc 3'!$B$8</f>
        <v>0</v>
      </c>
      <c r="E9" s="228">
        <f>'Calc 4'!$B$8</f>
        <v>0</v>
      </c>
      <c r="F9" s="228">
        <f>'Calc 5'!$B$8</f>
        <v>0</v>
      </c>
    </row>
    <row r="10" spans="1:11" hidden="1" outlineLevel="1" x14ac:dyDescent="0.35">
      <c r="A10" s="69" t="s">
        <v>286</v>
      </c>
      <c r="B10" s="229">
        <f>'Calc 1'!$B$9</f>
        <v>18</v>
      </c>
      <c r="C10" s="229" t="str">
        <f>'Calc 2'!$B$9</f>
        <v/>
      </c>
      <c r="D10" s="229" t="str">
        <f>'Calc 3'!$B$9</f>
        <v/>
      </c>
      <c r="E10" s="229" t="str">
        <f>'Calc 4'!$B$9</f>
        <v/>
      </c>
      <c r="F10" s="229" t="str">
        <f>'Calc 5'!$B$9</f>
        <v/>
      </c>
    </row>
    <row r="11" spans="1:11" ht="14.25" hidden="1" outlineLevel="1" thickBot="1" x14ac:dyDescent="0.45">
      <c r="A11" s="230" t="s">
        <v>288</v>
      </c>
      <c r="B11" s="231">
        <f>'Calc 1'!$B$10</f>
        <v>0.64814814814814825</v>
      </c>
      <c r="C11" s="231" t="str">
        <f>'Calc 2'!$B$10</f>
        <v/>
      </c>
      <c r="D11" s="231" t="str">
        <f>'Calc 3'!$B$10</f>
        <v/>
      </c>
      <c r="E11" s="231" t="str">
        <f>'Calc 4'!$B$10</f>
        <v/>
      </c>
      <c r="F11" s="231" t="str">
        <f>'Calc 5'!$B$10</f>
        <v/>
      </c>
    </row>
    <row r="12" spans="1:11" hidden="1" outlineLevel="1" x14ac:dyDescent="0.35"/>
    <row r="13" spans="1:11" ht="13.9" hidden="1" outlineLevel="1" x14ac:dyDescent="0.35">
      <c r="A13" s="225" t="s">
        <v>290</v>
      </c>
    </row>
    <row r="14" spans="1:11" ht="13.9" hidden="1" outlineLevel="1" x14ac:dyDescent="0.4">
      <c r="A14" s="69" t="s">
        <v>293</v>
      </c>
      <c r="B14" s="226" t="str">
        <f>'Calc 1'!$B$14</f>
        <v>Large</v>
      </c>
      <c r="C14" s="226">
        <f>'Calc 2'!$B$14</f>
        <v>0</v>
      </c>
      <c r="D14" s="226">
        <f>'Calc 3'!$B$14</f>
        <v>0</v>
      </c>
      <c r="E14" s="226">
        <f>'Calc 4'!$B$14</f>
        <v>0</v>
      </c>
      <c r="F14" s="226">
        <f>'Calc 5'!$B$14</f>
        <v>0</v>
      </c>
    </row>
    <row r="15" spans="1:11" hidden="1" outlineLevel="1" x14ac:dyDescent="0.35">
      <c r="A15" s="69" t="s">
        <v>297</v>
      </c>
      <c r="B15" s="166">
        <f>'Calc 1'!$B$15</f>
        <v>3</v>
      </c>
      <c r="C15" s="166" t="str">
        <f>'Calc 2'!$B$15</f>
        <v/>
      </c>
      <c r="D15" s="166" t="str">
        <f>'Calc 3'!$B$15</f>
        <v/>
      </c>
      <c r="E15" s="166" t="str">
        <f>'Calc 4'!$B$15</f>
        <v/>
      </c>
      <c r="F15" s="166" t="str">
        <f>'Calc 5'!$B$15</f>
        <v/>
      </c>
    </row>
    <row r="16" spans="1:11" ht="13.9" hidden="1" outlineLevel="1" x14ac:dyDescent="0.4">
      <c r="A16" s="69" t="s">
        <v>299</v>
      </c>
      <c r="B16" s="227">
        <f>'Calc 1'!$B$16</f>
        <v>32</v>
      </c>
      <c r="C16" s="227">
        <f>'Calc 2'!$B$16</f>
        <v>0</v>
      </c>
      <c r="D16" s="227">
        <f>'Calc 3'!$B$16</f>
        <v>0</v>
      </c>
      <c r="E16" s="227">
        <f>'Calc 4'!$B$16</f>
        <v>0</v>
      </c>
      <c r="F16" s="227">
        <f>'Calc 5'!$B$16</f>
        <v>0</v>
      </c>
    </row>
    <row r="17" spans="1:6" hidden="1" outlineLevel="1" x14ac:dyDescent="0.35">
      <c r="A17" s="69" t="s">
        <v>301</v>
      </c>
      <c r="B17" s="166">
        <f>'Calc 1'!$B$17</f>
        <v>0.125</v>
      </c>
      <c r="C17" s="166" t="str">
        <f>'Calc 2'!$B$17</f>
        <v/>
      </c>
      <c r="D17" s="166" t="str">
        <f>'Calc 3'!$B$17</f>
        <v/>
      </c>
      <c r="E17" s="166" t="str">
        <f>'Calc 4'!$B$17</f>
        <v/>
      </c>
      <c r="F17" s="166" t="str">
        <f>'Calc 5'!$B$17</f>
        <v/>
      </c>
    </row>
    <row r="18" spans="1:6" ht="14.25" hidden="1" outlineLevel="1" thickBot="1" x14ac:dyDescent="0.45">
      <c r="A18" s="230" t="s">
        <v>302</v>
      </c>
      <c r="B18" s="232">
        <f>'Calc 1'!$B$18</f>
        <v>0.22222222222222221</v>
      </c>
      <c r="C18" s="232" t="str">
        <f>'Calc 2'!$B$18</f>
        <v/>
      </c>
      <c r="D18" s="232" t="str">
        <f>'Calc 3'!$B$18</f>
        <v/>
      </c>
      <c r="E18" s="232" t="str">
        <f>'Calc 4'!$B$18</f>
        <v/>
      </c>
      <c r="F18" s="232" t="str">
        <f>'Calc 5'!$B$18</f>
        <v/>
      </c>
    </row>
    <row r="19" spans="1:6" hidden="1" outlineLevel="1" x14ac:dyDescent="0.35"/>
    <row r="20" spans="1:6" ht="13.9" hidden="1" outlineLevel="1" x14ac:dyDescent="0.35">
      <c r="A20" s="225" t="s">
        <v>303</v>
      </c>
    </row>
    <row r="21" spans="1:6" ht="13.9" hidden="1" outlineLevel="1" x14ac:dyDescent="0.4">
      <c r="A21" s="69" t="s">
        <v>305</v>
      </c>
      <c r="B21" s="226">
        <f>'Calc 1'!$B$22</f>
        <v>20</v>
      </c>
      <c r="C21" s="226">
        <f>'Calc 2'!$B$22</f>
        <v>0</v>
      </c>
      <c r="D21" s="226">
        <f>'Calc 3'!$B$22</f>
        <v>0</v>
      </c>
      <c r="E21" s="226">
        <f>'Calc 4'!$B$22</f>
        <v>0</v>
      </c>
      <c r="F21" s="226">
        <f>'Calc 5'!$B$22</f>
        <v>0</v>
      </c>
    </row>
    <row r="22" spans="1:6" ht="13.9" hidden="1" outlineLevel="1" x14ac:dyDescent="0.4">
      <c r="A22" s="69" t="s">
        <v>6</v>
      </c>
      <c r="B22" s="226">
        <f>'Calc 1'!$B$23</f>
        <v>1.19</v>
      </c>
      <c r="C22" s="226">
        <f>'Calc 2'!$B$23</f>
        <v>0</v>
      </c>
      <c r="D22" s="226">
        <f>'Calc 3'!$B$23</f>
        <v>0</v>
      </c>
      <c r="E22" s="226">
        <f>'Calc 4'!$B$23</f>
        <v>0</v>
      </c>
      <c r="F22" s="226">
        <f>'Calc 5'!$B$23</f>
        <v>0</v>
      </c>
    </row>
    <row r="23" spans="1:6" ht="13.9" hidden="1" outlineLevel="1" x14ac:dyDescent="0.4">
      <c r="A23" s="69" t="s">
        <v>311</v>
      </c>
      <c r="B23" s="226">
        <f>'Calc 1'!$B$24</f>
        <v>0</v>
      </c>
      <c r="C23" s="226">
        <f>'Calc 2'!$B$24</f>
        <v>0</v>
      </c>
      <c r="D23" s="226">
        <f>'Calc 3'!$B$24</f>
        <v>0</v>
      </c>
      <c r="E23" s="226">
        <f>'Calc 4'!$B$24</f>
        <v>0</v>
      </c>
      <c r="F23" s="226">
        <f>'Calc 5'!$B$24</f>
        <v>0</v>
      </c>
    </row>
    <row r="24" spans="1:6" ht="13.9" hidden="1" outlineLevel="1" x14ac:dyDescent="0.4">
      <c r="A24" s="69" t="s">
        <v>314</v>
      </c>
      <c r="B24" s="227">
        <f>'Calc 1'!$B$25</f>
        <v>164</v>
      </c>
      <c r="C24" s="227">
        <f>'Calc 2'!$B$25</f>
        <v>0</v>
      </c>
      <c r="D24" s="227">
        <f>'Calc 3'!$B$25</f>
        <v>0</v>
      </c>
      <c r="E24" s="227">
        <f>'Calc 4'!$B$25</f>
        <v>0</v>
      </c>
      <c r="F24" s="227">
        <f>'Calc 5'!$B$25</f>
        <v>0</v>
      </c>
    </row>
    <row r="25" spans="1:6" ht="13.9" hidden="1" outlineLevel="1" x14ac:dyDescent="0.4">
      <c r="A25" s="69" t="s">
        <v>317</v>
      </c>
      <c r="B25" s="227">
        <f>'Calc 1'!$B$26</f>
        <v>23</v>
      </c>
      <c r="C25" s="227">
        <f>'Calc 2'!$B$26</f>
        <v>0</v>
      </c>
      <c r="D25" s="227">
        <f>'Calc 3'!$B$26</f>
        <v>0</v>
      </c>
      <c r="E25" s="227">
        <f>'Calc 4'!$B$26</f>
        <v>0</v>
      </c>
      <c r="F25" s="227">
        <f>'Calc 5'!$B$26</f>
        <v>0</v>
      </c>
    </row>
    <row r="26" spans="1:6" ht="13.9" hidden="1" outlineLevel="1" x14ac:dyDescent="0.4">
      <c r="A26" s="69" t="s">
        <v>319</v>
      </c>
      <c r="B26" s="233">
        <f>'Calc 1'!$B$27</f>
        <v>1.25</v>
      </c>
      <c r="C26" s="233">
        <f>'Calc 2'!$B$27</f>
        <v>0</v>
      </c>
      <c r="D26" s="233">
        <f>'Calc 3'!$B$27</f>
        <v>0</v>
      </c>
      <c r="E26" s="233">
        <f>'Calc 4'!$B$27</f>
        <v>0</v>
      </c>
      <c r="F26" s="233">
        <f>'Calc 5'!$B$27</f>
        <v>0</v>
      </c>
    </row>
    <row r="27" spans="1:6" hidden="1" outlineLevel="1" x14ac:dyDescent="0.35">
      <c r="A27" s="69" t="s">
        <v>321</v>
      </c>
      <c r="B27" s="166">
        <f>'Calc 1'!$B$28</f>
        <v>21.19</v>
      </c>
      <c r="C27" s="166" t="str">
        <f>'Calc 2'!$B$28</f>
        <v/>
      </c>
      <c r="D27" s="166" t="str">
        <f>'Calc 3'!$B$28</f>
        <v/>
      </c>
      <c r="E27" s="166" t="str">
        <f>'Calc 4'!$B$28</f>
        <v/>
      </c>
      <c r="F27" s="166" t="str">
        <f>'Calc 5'!$B$28</f>
        <v/>
      </c>
    </row>
    <row r="28" spans="1:6" hidden="1" outlineLevel="1" x14ac:dyDescent="0.35">
      <c r="A28" s="69" t="s">
        <v>322</v>
      </c>
      <c r="B28" s="166">
        <f>'Calc 1'!$B$29</f>
        <v>0.92130434782608706</v>
      </c>
      <c r="C28" s="166" t="str">
        <f>'Calc 2'!$B$29</f>
        <v/>
      </c>
      <c r="D28" s="166" t="str">
        <f>'Calc 3'!$B$29</f>
        <v/>
      </c>
      <c r="E28" s="166" t="str">
        <f>'Calc 4'!$B$29</f>
        <v/>
      </c>
      <c r="F28" s="166" t="str">
        <f>'Calc 5'!$B$29</f>
        <v/>
      </c>
    </row>
    <row r="29" spans="1:6" ht="14.25" hidden="1" outlineLevel="1" thickBot="1" x14ac:dyDescent="0.45">
      <c r="A29" s="230" t="s">
        <v>11</v>
      </c>
      <c r="B29" s="231">
        <f>'Calc 1'!$B$30</f>
        <v>1.1516304347826087</v>
      </c>
      <c r="C29" s="231" t="str">
        <f>'Calc 2'!$B$30</f>
        <v/>
      </c>
      <c r="D29" s="231" t="str">
        <f>'Calc 3'!$B$30</f>
        <v/>
      </c>
      <c r="E29" s="231" t="str">
        <f>'Calc 4'!$B$30</f>
        <v/>
      </c>
      <c r="F29" s="231" t="str">
        <f>'Calc 5'!$B$30</f>
        <v/>
      </c>
    </row>
    <row r="30" spans="1:6" hidden="1" outlineLevel="1" x14ac:dyDescent="0.35"/>
    <row r="31" spans="1:6" ht="13.9" hidden="1" outlineLevel="1" x14ac:dyDescent="0.35">
      <c r="A31" s="225" t="s">
        <v>324</v>
      </c>
    </row>
    <row r="32" spans="1:6" hidden="1" outlineLevel="1" x14ac:dyDescent="0.35">
      <c r="A32" s="69" t="s">
        <v>326</v>
      </c>
      <c r="B32" s="166">
        <f>'Calc 1'!$B$33</f>
        <v>0.25</v>
      </c>
      <c r="C32" s="166">
        <f>'Calc 2'!$B$33</f>
        <v>0</v>
      </c>
      <c r="D32" s="166">
        <f>'Calc 3'!$B$33</f>
        <v>0</v>
      </c>
      <c r="E32" s="166">
        <f>'Calc 4'!$B$33</f>
        <v>0</v>
      </c>
      <c r="F32" s="166">
        <f>'Calc 5'!$B$33</f>
        <v>0</v>
      </c>
    </row>
    <row r="33" spans="1:6" hidden="1" outlineLevel="1" x14ac:dyDescent="0.35">
      <c r="A33" s="69" t="s">
        <v>327</v>
      </c>
      <c r="B33" s="166">
        <f>'Calc 1'!$B$34</f>
        <v>0.15</v>
      </c>
      <c r="C33" s="166">
        <f>'Calc 2'!$B$34</f>
        <v>0</v>
      </c>
      <c r="D33" s="166">
        <f>'Calc 3'!$B$34</f>
        <v>0</v>
      </c>
      <c r="E33" s="166">
        <f>'Calc 4'!$B$34</f>
        <v>0</v>
      </c>
      <c r="F33" s="166">
        <f>'Calc 5'!$B$34</f>
        <v>0</v>
      </c>
    </row>
    <row r="34" spans="1:6" hidden="1" outlineLevel="1" x14ac:dyDescent="0.35">
      <c r="A34" s="69" t="s">
        <v>343</v>
      </c>
      <c r="B34" s="166">
        <f>'Calc 1'!$B$35</f>
        <v>0.15</v>
      </c>
      <c r="C34" s="166">
        <f>'Calc 2'!$B$35</f>
        <v>0</v>
      </c>
      <c r="D34" s="166">
        <f>'Calc 3'!$B$35</f>
        <v>0</v>
      </c>
      <c r="E34" s="166">
        <f>'Calc 4'!$B$35</f>
        <v>0</v>
      </c>
      <c r="F34" s="166">
        <f>'Calc 5'!$B$35</f>
        <v>0</v>
      </c>
    </row>
    <row r="35" spans="1:6" ht="14.25" hidden="1" outlineLevel="1" thickBot="1" x14ac:dyDescent="0.45">
      <c r="A35" s="230" t="s">
        <v>330</v>
      </c>
      <c r="B35" s="231">
        <f>'Calc 1'!$B$36</f>
        <v>0.55000000000000004</v>
      </c>
      <c r="C35" s="231" t="str">
        <f>'Calc 2'!$B$36</f>
        <v/>
      </c>
      <c r="D35" s="231" t="str">
        <f>'Calc 3'!$B$36</f>
        <v/>
      </c>
      <c r="E35" s="231" t="str">
        <f>'Calc 4'!$B$36</f>
        <v/>
      </c>
      <c r="F35" s="231" t="str">
        <f>'Calc 5'!$B$36</f>
        <v/>
      </c>
    </row>
    <row r="36" spans="1:6" hidden="1" outlineLevel="1" x14ac:dyDescent="0.35">
      <c r="B36" s="166"/>
      <c r="C36" s="166"/>
      <c r="D36" s="166"/>
      <c r="E36" s="166"/>
      <c r="F36" s="166"/>
    </row>
    <row r="37" spans="1:6" ht="13.9" hidden="1" outlineLevel="1" x14ac:dyDescent="0.35">
      <c r="A37" s="225" t="s">
        <v>279</v>
      </c>
      <c r="B37" s="166"/>
      <c r="C37" s="166"/>
      <c r="D37" s="166"/>
      <c r="E37" s="166"/>
      <c r="F37" s="166"/>
    </row>
    <row r="38" spans="1:6" hidden="1" outlineLevel="1" x14ac:dyDescent="0.35">
      <c r="A38" s="69" t="s">
        <v>281</v>
      </c>
      <c r="B38" s="166">
        <f>'Calc 1'!$G$6</f>
        <v>1.1516304347826087</v>
      </c>
      <c r="C38" s="166" t="str">
        <f>'Calc 2'!$G$6</f>
        <v/>
      </c>
      <c r="D38" s="166" t="str">
        <f>'Calc 3'!$G$6</f>
        <v/>
      </c>
      <c r="E38" s="166" t="str">
        <f>'Calc 4'!$G$6</f>
        <v/>
      </c>
      <c r="F38" s="166" t="str">
        <f>'Calc 5'!$G$6</f>
        <v/>
      </c>
    </row>
    <row r="39" spans="1:6" hidden="1" outlineLevel="1" x14ac:dyDescent="0.35">
      <c r="A39" s="69" t="s">
        <v>344</v>
      </c>
      <c r="B39" s="166">
        <f>'Calc 1'!$G$7</f>
        <v>0.64814814814814825</v>
      </c>
      <c r="C39" s="166" t="str">
        <f>'Calc 2'!$G$7</f>
        <v/>
      </c>
      <c r="D39" s="166" t="str">
        <f>'Calc 3'!$G$7</f>
        <v/>
      </c>
      <c r="E39" s="166" t="str">
        <f>'Calc 4'!$G$7</f>
        <v/>
      </c>
      <c r="F39" s="166" t="str">
        <f>'Calc 5'!$G$7</f>
        <v/>
      </c>
    </row>
    <row r="40" spans="1:6" hidden="1" outlineLevel="1" x14ac:dyDescent="0.35">
      <c r="A40" s="69" t="s">
        <v>285</v>
      </c>
      <c r="B40" s="166">
        <f>'Calc 1'!$G$8</f>
        <v>0.22222222222222221</v>
      </c>
      <c r="C40" s="166" t="str">
        <f>'Calc 2'!$G$8</f>
        <v/>
      </c>
      <c r="D40" s="166" t="str">
        <f>'Calc 3'!$G$8</f>
        <v/>
      </c>
      <c r="E40" s="166" t="str">
        <f>'Calc 4'!$G$8</f>
        <v/>
      </c>
      <c r="F40" s="166" t="str">
        <f>'Calc 5'!$G$8</f>
        <v/>
      </c>
    </row>
    <row r="41" spans="1:6" hidden="1" outlineLevel="1" x14ac:dyDescent="0.35">
      <c r="A41" s="69" t="s">
        <v>287</v>
      </c>
      <c r="B41" s="166">
        <f>'Calc 1'!$G$9</f>
        <v>0.55000000000000004</v>
      </c>
      <c r="C41" s="166" t="str">
        <f>'Calc 2'!$G$9</f>
        <v/>
      </c>
      <c r="D41" s="166" t="str">
        <f>'Calc 3'!$G$9</f>
        <v/>
      </c>
      <c r="E41" s="166" t="str">
        <f>'Calc 4'!$G$9</f>
        <v/>
      </c>
      <c r="F41" s="166" t="str">
        <f>'Calc 5'!$G$9</f>
        <v/>
      </c>
    </row>
    <row r="42" spans="1:6" ht="14.25" hidden="1" outlineLevel="1" thickBot="1" x14ac:dyDescent="0.45">
      <c r="A42" s="234" t="s">
        <v>279</v>
      </c>
      <c r="B42" s="235">
        <f>'Calc 1'!$G$10</f>
        <v>2.572000805152979</v>
      </c>
      <c r="C42" s="235" t="str">
        <f>'Calc 2'!$G$10</f>
        <v/>
      </c>
      <c r="D42" s="235" t="str">
        <f>'Calc 3'!$G$10</f>
        <v/>
      </c>
      <c r="E42" s="235" t="str">
        <f>'Calc 4'!$G$10</f>
        <v/>
      </c>
      <c r="F42" s="235" t="str">
        <f>'Calc 5'!$G$10</f>
        <v/>
      </c>
    </row>
    <row r="43" spans="1:6" hidden="1" outlineLevel="1" x14ac:dyDescent="0.35"/>
    <row r="44" spans="1:6" ht="13.9" hidden="1" outlineLevel="1" x14ac:dyDescent="0.35">
      <c r="A44" s="225" t="s">
        <v>292</v>
      </c>
    </row>
    <row r="45" spans="1:6" hidden="1" outlineLevel="1" x14ac:dyDescent="0.35">
      <c r="A45" s="236" t="s">
        <v>345</v>
      </c>
      <c r="B45" s="237">
        <f>'Calc 1'!$G$14</f>
        <v>2.572000805152979</v>
      </c>
      <c r="C45" s="237" t="str">
        <f>'Calc 2'!$G$14</f>
        <v/>
      </c>
      <c r="D45" s="237" t="str">
        <f>'Calc 3'!$G$14</f>
        <v/>
      </c>
      <c r="E45" s="237" t="str">
        <f>'Calc 4'!$G$14</f>
        <v/>
      </c>
      <c r="F45" s="237" t="str">
        <f>'Calc 5'!$G$14</f>
        <v/>
      </c>
    </row>
    <row r="46" spans="1:6" hidden="1" outlineLevel="1" x14ac:dyDescent="0.35">
      <c r="A46" s="238" t="s">
        <v>298</v>
      </c>
      <c r="B46" s="239">
        <f>'Calc 1'!$G$15</f>
        <v>4.2866680085882987</v>
      </c>
      <c r="C46" s="239" t="str">
        <f>'Calc 2'!$G$15</f>
        <v/>
      </c>
      <c r="D46" s="239" t="str">
        <f>'Calc 3'!$G$15</f>
        <v/>
      </c>
      <c r="E46" s="239" t="str">
        <f>'Calc 4'!$G$15</f>
        <v/>
      </c>
      <c r="F46" s="239" t="str">
        <f>'Calc 5'!$G$15</f>
        <v/>
      </c>
    </row>
    <row r="47" spans="1:6" hidden="1" outlineLevel="1" x14ac:dyDescent="0.35"/>
    <row r="48" spans="1:6" ht="13.9" hidden="1" outlineLevel="1" x14ac:dyDescent="0.35">
      <c r="A48" s="225" t="s">
        <v>304</v>
      </c>
    </row>
    <row r="49" spans="1:6" hidden="1" outlineLevel="1" x14ac:dyDescent="0.35">
      <c r="A49" s="69" t="s">
        <v>346</v>
      </c>
      <c r="B49" s="166">
        <f>'Calc 1'!$G$23</f>
        <v>3.6742868645042561</v>
      </c>
      <c r="C49" s="166" t="str">
        <f>'Calc 2'!$G$23</f>
        <v/>
      </c>
      <c r="D49" s="166" t="str">
        <f>'Calc 3'!$G$23</f>
        <v/>
      </c>
      <c r="E49" s="166" t="str">
        <f>'Calc 4'!$G$23</f>
        <v/>
      </c>
      <c r="F49" s="166" t="str">
        <f>'Calc 5'!$G$23</f>
        <v/>
      </c>
    </row>
    <row r="50" spans="1:6" hidden="1" outlineLevel="1" x14ac:dyDescent="0.35">
      <c r="A50" s="240" t="s">
        <v>347</v>
      </c>
      <c r="B50" s="241">
        <f>'Calc 1'!$H$23</f>
        <v>4</v>
      </c>
      <c r="C50" s="241" t="str">
        <f>'Calc 2'!$H$23</f>
        <v/>
      </c>
      <c r="D50" s="241" t="str">
        <f>'Calc 3'!$H$23</f>
        <v/>
      </c>
      <c r="E50" s="241" t="str">
        <f>'Calc 4'!$H$23</f>
        <v/>
      </c>
      <c r="F50" s="241" t="str">
        <f>'Calc 5'!$H$23</f>
        <v/>
      </c>
    </row>
    <row r="51" spans="1:6" hidden="1" outlineLevel="1" x14ac:dyDescent="0.35">
      <c r="A51" s="69" t="s">
        <v>348</v>
      </c>
      <c r="B51" s="166">
        <f>'Calc 1'!$I$23</f>
        <v>1.427999194847021</v>
      </c>
      <c r="C51" s="166" t="str">
        <f>'Calc 2'!$I$23</f>
        <v/>
      </c>
      <c r="D51" s="166" t="str">
        <f>'Calc 3'!$I$23</f>
        <v/>
      </c>
      <c r="E51" s="166" t="str">
        <f>'Calc 4'!$I$23</f>
        <v/>
      </c>
      <c r="F51" s="166" t="str">
        <f>'Calc 5'!$I$23</f>
        <v/>
      </c>
    </row>
    <row r="52" spans="1:6" hidden="1" outlineLevel="1" x14ac:dyDescent="0.35">
      <c r="A52" s="69" t="s">
        <v>349</v>
      </c>
      <c r="B52" s="242">
        <f>'Calc 1'!$J$23</f>
        <v>0.35699979871175525</v>
      </c>
      <c r="C52" s="242" t="str">
        <f>'Calc 2'!$J$23</f>
        <v/>
      </c>
      <c r="D52" s="242" t="str">
        <f>'Calc 3'!$J$23</f>
        <v/>
      </c>
      <c r="E52" s="242" t="str">
        <f>'Calc 4'!$J$23</f>
        <v/>
      </c>
      <c r="F52" s="242" t="str">
        <f>'Calc 5'!$J$23</f>
        <v/>
      </c>
    </row>
    <row r="53" spans="1:6" hidden="1" outlineLevel="1" x14ac:dyDescent="0.35"/>
    <row r="54" spans="1:6" hidden="1" outlineLevel="1" x14ac:dyDescent="0.35">
      <c r="A54" s="69" t="s">
        <v>350</v>
      </c>
      <c r="B54" s="166">
        <f>'Calc 1'!$G$24</f>
        <v>4.2866680085882987</v>
      </c>
      <c r="C54" s="166" t="str">
        <f>'Calc 2'!$G$24</f>
        <v/>
      </c>
      <c r="D54" s="166" t="str">
        <f>'Calc 3'!$G$24</f>
        <v/>
      </c>
      <c r="E54" s="166" t="str">
        <f>'Calc 4'!$G$24</f>
        <v/>
      </c>
      <c r="F54" s="166" t="str">
        <f>'Calc 5'!$G$24</f>
        <v/>
      </c>
    </row>
    <row r="55" spans="1:6" hidden="1" outlineLevel="1" x14ac:dyDescent="0.35">
      <c r="A55" s="240" t="s">
        <v>351</v>
      </c>
      <c r="B55" s="241">
        <f>'Calc 1'!$H$24</f>
        <v>5</v>
      </c>
      <c r="C55" s="241" t="str">
        <f>'Calc 2'!$H$24</f>
        <v/>
      </c>
      <c r="D55" s="241" t="str">
        <f>'Calc 3'!$H$24</f>
        <v/>
      </c>
      <c r="E55" s="241" t="str">
        <f>'Calc 4'!$H$24</f>
        <v/>
      </c>
      <c r="F55" s="241" t="str">
        <f>'Calc 5'!$H$24</f>
        <v/>
      </c>
    </row>
    <row r="56" spans="1:6" hidden="1" outlineLevel="1" x14ac:dyDescent="0.35">
      <c r="A56" s="69" t="s">
        <v>352</v>
      </c>
      <c r="B56" s="166">
        <f>'Calc 1'!$I$24</f>
        <v>2.427999194847021</v>
      </c>
      <c r="C56" s="166" t="str">
        <f>'Calc 2'!$I$24</f>
        <v/>
      </c>
      <c r="D56" s="166" t="str">
        <f>'Calc 3'!$I$24</f>
        <v/>
      </c>
      <c r="E56" s="166" t="str">
        <f>'Calc 4'!$I$24</f>
        <v/>
      </c>
      <c r="F56" s="166" t="str">
        <f>'Calc 5'!$I$24</f>
        <v/>
      </c>
    </row>
    <row r="57" spans="1:6" hidden="1" outlineLevel="1" x14ac:dyDescent="0.35">
      <c r="A57" s="69" t="s">
        <v>353</v>
      </c>
      <c r="B57" s="242">
        <f>'Calc 1'!$J$24</f>
        <v>0.48559983896940417</v>
      </c>
      <c r="C57" s="242" t="str">
        <f>'Calc 2'!$J$24</f>
        <v/>
      </c>
      <c r="D57" s="242" t="str">
        <f>'Calc 3'!$J$24</f>
        <v/>
      </c>
      <c r="E57" s="242" t="str">
        <f>'Calc 4'!$J$24</f>
        <v/>
      </c>
      <c r="F57" s="242" t="str">
        <f>'Calc 5'!$J$24</f>
        <v/>
      </c>
    </row>
    <row r="58" spans="1:6" hidden="1" outlineLevel="1" x14ac:dyDescent="0.35"/>
    <row r="59" spans="1:6" hidden="1" outlineLevel="1" x14ac:dyDescent="0.35">
      <c r="A59" s="69" t="s">
        <v>354</v>
      </c>
      <c r="B59" s="166">
        <f>'Calc 1'!$G$25</f>
        <v>5.144001610305958</v>
      </c>
      <c r="C59" s="166" t="str">
        <f>'Calc 2'!$G$25</f>
        <v/>
      </c>
      <c r="D59" s="166" t="str">
        <f>'Calc 3'!$G$25</f>
        <v/>
      </c>
      <c r="E59" s="166" t="str">
        <f>'Calc 4'!$G$25</f>
        <v/>
      </c>
      <c r="F59" s="166" t="str">
        <f>'Calc 5'!$G$25</f>
        <v/>
      </c>
    </row>
    <row r="60" spans="1:6" ht="13.9" hidden="1" outlineLevel="1" x14ac:dyDescent="0.4">
      <c r="A60" s="243" t="s">
        <v>355</v>
      </c>
      <c r="B60" s="244">
        <f>'Calc 1'!$H$25</f>
        <v>6</v>
      </c>
      <c r="C60" s="244" t="str">
        <f>'Calc 2'!$H$25</f>
        <v/>
      </c>
      <c r="D60" s="244" t="str">
        <f>'Calc 3'!$H$25</f>
        <v/>
      </c>
      <c r="E60" s="244" t="str">
        <f>'Calc 4'!$H$25</f>
        <v/>
      </c>
      <c r="F60" s="244" t="str">
        <f>'Calc 5'!$H$25</f>
        <v/>
      </c>
    </row>
    <row r="61" spans="1:6" hidden="1" outlineLevel="1" x14ac:dyDescent="0.35">
      <c r="A61" s="69" t="s">
        <v>356</v>
      </c>
      <c r="B61" s="166">
        <f>'Calc 1'!$I$25</f>
        <v>3.427999194847021</v>
      </c>
      <c r="C61" s="166" t="str">
        <f>'Calc 2'!$I$25</f>
        <v/>
      </c>
      <c r="D61" s="166" t="str">
        <f>'Calc 3'!$I$25</f>
        <v/>
      </c>
      <c r="E61" s="166" t="str">
        <f>'Calc 4'!$I$25</f>
        <v/>
      </c>
      <c r="F61" s="166" t="str">
        <f>'Calc 5'!$I$25</f>
        <v/>
      </c>
    </row>
    <row r="62" spans="1:6" hidden="1" outlineLevel="1" x14ac:dyDescent="0.35">
      <c r="A62" s="69" t="s">
        <v>357</v>
      </c>
      <c r="B62" s="242">
        <f>'Calc 1'!$J$25</f>
        <v>0.5713331991411702</v>
      </c>
      <c r="C62" s="242" t="str">
        <f>'Calc 2'!$J$25</f>
        <v/>
      </c>
      <c r="D62" s="242" t="str">
        <f>'Calc 3'!$J$25</f>
        <v/>
      </c>
      <c r="E62" s="242" t="str">
        <f>'Calc 4'!$J$25</f>
        <v/>
      </c>
      <c r="F62" s="242" t="str">
        <f>'Calc 5'!$J$25</f>
        <v/>
      </c>
    </row>
    <row r="63" spans="1:6" hidden="1" outlineLevel="1" x14ac:dyDescent="0.35"/>
    <row r="64" spans="1:6" hidden="1" outlineLevel="1" x14ac:dyDescent="0.35">
      <c r="A64" s="69" t="s">
        <v>358</v>
      </c>
      <c r="B64" s="166">
        <f>'Calc 1'!$G$26</f>
        <v>5.9156018518518509</v>
      </c>
      <c r="C64" s="166" t="str">
        <f>'Calc 2'!$G$26</f>
        <v/>
      </c>
      <c r="D64" s="166" t="str">
        <f>'Calc 3'!$G$26</f>
        <v/>
      </c>
      <c r="E64" s="166" t="str">
        <f>'Calc 4'!$G$26</f>
        <v/>
      </c>
      <c r="F64" s="166" t="str">
        <f>'Calc 5'!$G$26</f>
        <v/>
      </c>
    </row>
    <row r="65" spans="1:6" hidden="1" outlineLevel="1" x14ac:dyDescent="0.35">
      <c r="A65" s="240" t="s">
        <v>359</v>
      </c>
      <c r="B65" s="241">
        <f>'Calc 1'!$H$26</f>
        <v>6</v>
      </c>
      <c r="C65" s="241" t="str">
        <f>'Calc 2'!$H$26</f>
        <v/>
      </c>
      <c r="D65" s="241" t="str">
        <f>'Calc 3'!$H$26</f>
        <v/>
      </c>
      <c r="E65" s="241" t="str">
        <f>'Calc 4'!$H$26</f>
        <v/>
      </c>
      <c r="F65" s="241" t="str">
        <f>'Calc 5'!$H$26</f>
        <v/>
      </c>
    </row>
    <row r="66" spans="1:6" hidden="1" outlineLevel="1" x14ac:dyDescent="0.35">
      <c r="A66" s="69" t="s">
        <v>360</v>
      </c>
      <c r="B66" s="166">
        <f>'Calc 1'!$I$26</f>
        <v>3.427999194847021</v>
      </c>
      <c r="C66" s="166" t="str">
        <f>'Calc 2'!$I$26</f>
        <v/>
      </c>
      <c r="D66" s="166" t="str">
        <f>'Calc 3'!$I$26</f>
        <v/>
      </c>
      <c r="E66" s="166" t="str">
        <f>'Calc 4'!$I$26</f>
        <v/>
      </c>
      <c r="F66" s="166" t="str">
        <f>'Calc 5'!$I$26</f>
        <v/>
      </c>
    </row>
    <row r="67" spans="1:6" hidden="1" outlineLevel="1" x14ac:dyDescent="0.35">
      <c r="A67" s="69" t="s">
        <v>361</v>
      </c>
      <c r="B67" s="242">
        <f>'Calc 1'!$J$26</f>
        <v>0.5713331991411702</v>
      </c>
      <c r="C67" s="242" t="str">
        <f>'Calc 2'!$J$26</f>
        <v/>
      </c>
      <c r="D67" s="242" t="str">
        <f>'Calc 3'!$J$26</f>
        <v/>
      </c>
      <c r="E67" s="242" t="str">
        <f>'Calc 4'!$J$26</f>
        <v/>
      </c>
      <c r="F67" s="242" t="str">
        <f>'Calc 5'!$J$26</f>
        <v/>
      </c>
    </row>
    <row r="68" spans="1:6" hidden="1" outlineLevel="1" x14ac:dyDescent="0.35"/>
    <row r="69" spans="1:6" ht="13.9" hidden="1" outlineLevel="1" x14ac:dyDescent="0.35">
      <c r="A69" s="225" t="s">
        <v>323</v>
      </c>
    </row>
    <row r="70" spans="1:6" hidden="1" outlineLevel="1" x14ac:dyDescent="0.35">
      <c r="A70" s="69" t="s">
        <v>258</v>
      </c>
      <c r="B70" s="166">
        <f>'Calc 1'!$G$31</f>
        <v>7</v>
      </c>
      <c r="C70" s="166">
        <f>'Calc 2'!$G$31</f>
        <v>0</v>
      </c>
      <c r="D70" s="166">
        <f>'Calc 3'!$G$31</f>
        <v>0</v>
      </c>
      <c r="E70" s="166">
        <f>'Calc 4'!$G$31</f>
        <v>0</v>
      </c>
      <c r="F70" s="166">
        <f>'Calc 5'!$G$31</f>
        <v>0</v>
      </c>
    </row>
    <row r="71" spans="1:6" hidden="1" outlineLevel="1" x14ac:dyDescent="0.35">
      <c r="A71" s="69" t="s">
        <v>19</v>
      </c>
      <c r="B71" s="166">
        <f>'Calc 1'!$G$32</f>
        <v>4.427999194847021</v>
      </c>
      <c r="C71" s="166" t="str">
        <f>'Calc 2'!$G$32</f>
        <v/>
      </c>
      <c r="D71" s="166" t="str">
        <f>'Calc 3'!$G$32</f>
        <v/>
      </c>
      <c r="E71" s="166" t="str">
        <f>'Calc 4'!$G$32</f>
        <v/>
      </c>
      <c r="F71" s="166" t="str">
        <f>'Calc 5'!$G$32</f>
        <v/>
      </c>
    </row>
    <row r="72" spans="1:6" hidden="1" outlineLevel="1" x14ac:dyDescent="0.35">
      <c r="A72" s="69" t="s">
        <v>309</v>
      </c>
      <c r="B72" s="242">
        <f>'Calc 1'!$G$33</f>
        <v>0.63257131354957441</v>
      </c>
      <c r="C72" s="242" t="str">
        <f>'Calc 2'!$G$33</f>
        <v/>
      </c>
      <c r="D72" s="242" t="str">
        <f>'Calc 3'!$G$33</f>
        <v/>
      </c>
      <c r="E72" s="242" t="str">
        <f>'Calc 4'!$G$33</f>
        <v/>
      </c>
      <c r="F72" s="242" t="str">
        <f>'Calc 5'!$G$33</f>
        <v/>
      </c>
    </row>
    <row r="73" spans="1:6" hidden="1" outlineLevel="1" x14ac:dyDescent="0.35">
      <c r="A73" s="69" t="s">
        <v>362</v>
      </c>
      <c r="B73" s="245" t="str">
        <f>'Calc 1'!$H$33</f>
        <v>Premium</v>
      </c>
      <c r="C73" s="245" t="str">
        <f>'Calc 2'!$H$33</f>
        <v/>
      </c>
      <c r="D73" s="245" t="str">
        <f>'Calc 3'!$H$33</f>
        <v/>
      </c>
      <c r="E73" s="245" t="str">
        <f>'Calc 4'!$H$33</f>
        <v/>
      </c>
      <c r="F73" s="245" t="str">
        <f>'Calc 5'!$H$33</f>
        <v/>
      </c>
    </row>
    <row r="74" spans="1:6" collapsed="1" x14ac:dyDescent="0.35"/>
    <row r="75" spans="1:6" ht="13.9" x14ac:dyDescent="0.35">
      <c r="A75" s="225" t="s">
        <v>437</v>
      </c>
    </row>
    <row r="76" spans="1:6" x14ac:dyDescent="0.35">
      <c r="A76" s="69" t="s">
        <v>433</v>
      </c>
      <c r="B76" s="166">
        <f>'Calc 1'!$I36</f>
        <v>25.703985507246379</v>
      </c>
      <c r="C76" s="166" t="str">
        <f>'Calc 2'!$I36</f>
        <v/>
      </c>
      <c r="D76" s="166" t="str">
        <f>'Calc 3'!$I36</f>
        <v/>
      </c>
      <c r="E76" s="166" t="str">
        <f>'Calc 4'!$I36</f>
        <v/>
      </c>
      <c r="F76" s="166" t="str">
        <f>'Calc 5'!$I36</f>
        <v/>
      </c>
    </row>
    <row r="77" spans="1:6" x14ac:dyDescent="0.35">
      <c r="A77" s="69" t="s">
        <v>434</v>
      </c>
      <c r="B77" s="166">
        <f>'Calc 1'!$I37</f>
        <v>43.703985507246379</v>
      </c>
      <c r="C77" s="166" t="str">
        <f>'Calc 2'!$I37</f>
        <v/>
      </c>
      <c r="D77" s="166" t="str">
        <f>'Calc 3'!$I37</f>
        <v/>
      </c>
      <c r="E77" s="166" t="str">
        <f>'Calc 4'!$I37</f>
        <v/>
      </c>
      <c r="F77" s="166" t="str">
        <f>'Calc 5'!$I37</f>
        <v/>
      </c>
    </row>
    <row r="78" spans="1:6" ht="13.9" x14ac:dyDescent="0.4">
      <c r="A78" s="243" t="s">
        <v>435</v>
      </c>
      <c r="B78" s="244">
        <f>'Calc 1'!$I38</f>
        <v>61.703985507246379</v>
      </c>
      <c r="C78" s="244" t="str">
        <f>'Calc 2'!$I38</f>
        <v/>
      </c>
      <c r="D78" s="244" t="str">
        <f>'Calc 3'!$I38</f>
        <v/>
      </c>
      <c r="E78" s="244" t="str">
        <f>'Calc 4'!$I38</f>
        <v/>
      </c>
      <c r="F78" s="244" t="str">
        <f>'Calc 5'!$I38</f>
        <v/>
      </c>
    </row>
    <row r="79" spans="1:6" x14ac:dyDescent="0.35">
      <c r="A79" s="69" t="s">
        <v>318</v>
      </c>
      <c r="B79" s="346">
        <f>'Calc 1'!$I39</f>
        <v>61.703985507246379</v>
      </c>
      <c r="C79" s="166" t="str">
        <f>'Calc 2'!$I39</f>
        <v/>
      </c>
      <c r="D79" s="166" t="str">
        <f>'Calc 3'!$I39</f>
        <v/>
      </c>
      <c r="E79" s="166" t="str">
        <f>'Calc 4'!$I39</f>
        <v/>
      </c>
      <c r="F79" s="166" t="str">
        <f>'Calc 5'!$I39</f>
        <v/>
      </c>
    </row>
    <row r="80" spans="1:6" x14ac:dyDescent="0.35">
      <c r="A80" s="69" t="s">
        <v>432</v>
      </c>
      <c r="B80" s="346">
        <f>'Calc 1'!$I40</f>
        <v>79.703985507246372</v>
      </c>
      <c r="C80" s="166" t="str">
        <f>'Calc 2'!$I40</f>
        <v/>
      </c>
      <c r="D80" s="166" t="str">
        <f>'Calc 3'!$I40</f>
        <v/>
      </c>
      <c r="E80" s="166" t="str">
        <f>'Calc 4'!$I40</f>
        <v/>
      </c>
      <c r="F80" s="166" t="str">
        <f>'Calc 5'!$I40</f>
        <v/>
      </c>
    </row>
    <row r="81" spans="1:6" ht="14.25" x14ac:dyDescent="0.45">
      <c r="B81" s="246"/>
      <c r="C81" s="246"/>
      <c r="D81" s="246"/>
      <c r="E81" s="246"/>
      <c r="F81" s="246"/>
    </row>
    <row r="83" spans="1:6" ht="25.05" customHeight="1" x14ac:dyDescent="0.35">
      <c r="A83" s="349"/>
      <c r="B83" s="350" t="s">
        <v>442</v>
      </c>
      <c r="C83" s="350" t="s">
        <v>443</v>
      </c>
      <c r="D83" s="350" t="s">
        <v>444</v>
      </c>
      <c r="E83" s="350" t="s">
        <v>445</v>
      </c>
      <c r="F83" s="350" t="s">
        <v>446</v>
      </c>
    </row>
    <row r="84" spans="1:6" ht="25.05" customHeight="1" x14ac:dyDescent="0.5">
      <c r="A84" s="355" t="s">
        <v>440</v>
      </c>
      <c r="B84" s="356" t="str" cm="1">
        <f t="array" ref="B84">IFERROR(_xlfn.LET(_xlpm.profits,$B$78:$F$78,_xlpm.winner,MAX(_xlpm.profits),INDEX($B$4:$F$4,1,_xlfn.XMATCH(_xlpm.winner,_xlpm.profits))),"")</f>
        <v>Calc 1</v>
      </c>
      <c r="C84" s="191" t="str" cm="1">
        <f t="array" ref="C84">_xlfn.LET(
_xlpm.profits,$B$76:$F$80,
_xlpm.flat,_xlfn.TOCOL(_xlpm.profits),
_xlpm.valid,_xlfn._xlws.FILTER(_xlpm.flat,ISNUMBER(_xlpm.flat)*(_xlpm.flat&gt;0)),
IFERROR(
INDEX($A$76:$A$80,
ROUNDUP(
_xlfn.XMATCH(MAX(_xlpm.valid),_xlpm.flat)/5,0)
),
""
))</f>
        <v>Quick Price Check</v>
      </c>
      <c r="D84" s="357" cm="1">
        <f t="array" ref="D84">IFERROR(_xlfn.LET(
_xlpm.profits,$B$76:$F$80,
_xlpm.prices,_xlfn.VSTACK($B$49:$F$49,$B$54:$F$54,$B$60:$F$60,$B$65:$F$65,$B$70:$F$70),
_xlpm.flatProfit,_xlfn.TOCOL(_xlpm.profits),
_xlpm.flatPrice,_xlfn.TOCOL(_xlpm.prices),
_xlpm.winner,MAX(_xlpm.flatProfit),
INDEX(_xlpm.flatPrice,_xlfn.XMATCH(_xlpm.winner,_xlpm.flatProfit))
),"")</f>
        <v>7</v>
      </c>
      <c r="E84" s="358">
        <f>IFERROR(MAX($B$76:$F$80),"")</f>
        <v>79.703985507246372</v>
      </c>
      <c r="F84" s="359" cm="1">
        <f t="array" ref="F84">IFERROR(_xlfn.LET(
_xlpm.profits,$B$76:$F$80,
_xlpm.margins,_xlfn.VSTACK($B$51:$F$51,$B$57:$F$57,$B$62:$F$62,$B$67:$F$67,$B$72:$F$72),
_xlpm.flatProfit,_xlfn.TOCOL(_xlpm.profits),
_xlpm.flatMargin,_xlfn.TOCOL(_xlpm.margins),
_xlpm.winner,MAX(_xlpm.flatProfit),
INDEX(_xlpm.flatMargin,_xlfn.XMATCH(_xlpm.winner,_xlpm.flatProfit))
),"")</f>
        <v>0.63257131354957441</v>
      </c>
    </row>
    <row r="85" spans="1:6" ht="25.05" customHeight="1" x14ac:dyDescent="0.5">
      <c r="A85" s="351" t="s">
        <v>441</v>
      </c>
      <c r="B85" s="352" t="str" cm="1">
        <f t="array" ref="B85">IFERROR(_xlfn.LET(_xlpm.profits,$B$78:$F$78,_xlpm.winner,MAX(_xlpm.profits),INDEX($B$4:$F$4,1,_xlfn.XMATCH(_xlpm.winner,_xlpm.profits))),"")</f>
        <v>Calc 1</v>
      </c>
      <c r="C85" s="348" t="s">
        <v>447</v>
      </c>
      <c r="D85" s="353" cm="1">
        <f t="array" ref="D85">IFERROR(_xlfn.LET(_xlpm.prices,$B$60:$F$60,_xlpm.profits,$B$78:$F$78,_xlpm.winner,MAX(_xlpm.profits),INDEX(_xlpm.prices,1,_xlfn.XMATCH(_xlpm.winner,_xlpm.profits))),"")</f>
        <v>6</v>
      </c>
      <c r="E85" s="353">
        <f>IFERROR(MAX($B$78:$F$78),"")</f>
        <v>61.703985507246379</v>
      </c>
      <c r="F85" s="354" cm="1">
        <f t="array" ref="F85">IFERROR(_xlfn.LET(_xlpm.margins,$B$62:$F$62,_xlpm.profits,$B$78:$F$78,_xlpm.winner,MAX(_xlpm.profits),INDEX(_xlpm.margins,1,_xlfn.XMATCH(_xlpm.winner,_xlpm.profits))),"")</f>
        <v>0.5713331991411702</v>
      </c>
    </row>
    <row r="87" spans="1:6" ht="46.5" customHeight="1" x14ac:dyDescent="0.35">
      <c r="A87" s="399" t="s">
        <v>449</v>
      </c>
      <c r="B87" s="399"/>
      <c r="C87" s="399"/>
      <c r="D87" s="399"/>
      <c r="E87" s="399"/>
      <c r="F87" s="399"/>
    </row>
    <row r="89" spans="1:6" ht="17.649999999999999" x14ac:dyDescent="0.35">
      <c r="A89" s="360" t="s">
        <v>450</v>
      </c>
    </row>
    <row r="90" spans="1:6" ht="14.25" x14ac:dyDescent="0.35">
      <c r="A90" s="361" t="s">
        <v>383</v>
      </c>
    </row>
    <row r="91" spans="1:6" ht="14.25" x14ac:dyDescent="0.35">
      <c r="A91" s="361" t="s">
        <v>451</v>
      </c>
    </row>
    <row r="92" spans="1:6" ht="14.25" x14ac:dyDescent="0.35">
      <c r="A92" s="361" t="s">
        <v>452</v>
      </c>
    </row>
    <row r="93" spans="1:6" ht="14.25" x14ac:dyDescent="0.35">
      <c r="A93" s="361" t="s">
        <v>453</v>
      </c>
    </row>
    <row r="94" spans="1:6" ht="14.25" x14ac:dyDescent="0.35">
      <c r="A94" s="361" t="s">
        <v>454</v>
      </c>
    </row>
  </sheetData>
  <sheetProtection sheet="1" objects="1" scenarios="1" formatColumns="0" formatRows="0" autoFilter="0" pivotTables="0"/>
  <mergeCells count="4">
    <mergeCell ref="A1:F1"/>
    <mergeCell ref="H1:K5"/>
    <mergeCell ref="A87:F87"/>
    <mergeCell ref="A2:F2"/>
  </mergeCells>
  <conditionalFormatting sqref="B73:F73">
    <cfRule type="cellIs" dxfId="13" priority="1" operator="equal">
      <formula>"Okay"</formula>
    </cfRule>
    <cfRule type="cellIs" dxfId="12" priority="2" operator="equal">
      <formula>"Strong"</formula>
    </cfRule>
    <cfRule type="cellIs" dxfId="11" priority="3" operator="equal">
      <formula>"Premium"</formula>
    </cfRule>
    <cfRule type="cellIs" dxfId="10" priority="4" operator="equal">
      <formula>"Low"</formula>
    </cfRule>
    <cfRule type="cellIs" dxfId="9" priority="5" operator="equal">
      <formula>"Good"</formula>
    </cfRule>
    <cfRule type="cellIs" dxfId="8" priority="6" operator="equal">
      <formula>"Too Low"</formula>
    </cfRule>
  </conditionalFormatting>
  <conditionalFormatting sqref="B81:G81">
    <cfRule type="cellIs" dxfId="7" priority="7" operator="equal">
      <formula>"WINNER"</formula>
    </cfRule>
  </conditionalFormatting>
  <pageMargins left="0.7" right="0.7" top="0.75" bottom="0.75" header="0.3" footer="0.3"/>
  <pageSetup scale="55" fitToHeight="8" orientation="landscape" horizontalDpi="0" verticalDpi="0" r:id="rId1"/>
  <headerFooter>
    <oddHeader>&amp;C&amp;"-,Bold"&amp;18Comparison and Recommendation</oddHeader>
    <oddFooter>&amp;CFreezeDriedFoodies.com | Tools &amp; Resources for Freeze-Dry Businesses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START HERE</vt:lpstr>
      <vt:lpstr>READ ME</vt:lpstr>
      <vt:lpstr>Calc Instructions</vt:lpstr>
      <vt:lpstr>Calc 1</vt:lpstr>
      <vt:lpstr>Calc 2</vt:lpstr>
      <vt:lpstr>Calc 3</vt:lpstr>
      <vt:lpstr>Calc 4</vt:lpstr>
      <vt:lpstr>Calc 5</vt:lpstr>
      <vt:lpstr>COMPARISON &amp; Recommendation</vt:lpstr>
      <vt:lpstr>🥇 Cost Per Item Calculator</vt:lpstr>
      <vt:lpstr>Quick Calc </vt:lpstr>
      <vt:lpstr>Product Pricing Tracker</vt:lpstr>
      <vt:lpstr>Follow</vt:lpstr>
      <vt:lpstr>About the Author</vt:lpstr>
      <vt:lpstr>Copyright &amp; Disclaimer</vt:lpstr>
      <vt:lpstr>'About the Author'!Print_Area</vt:lpstr>
      <vt:lpstr>'Calc 1'!Print_Area</vt:lpstr>
      <vt:lpstr>'Calc 2'!Print_Area</vt:lpstr>
      <vt:lpstr>'Calc 3'!Print_Area</vt:lpstr>
      <vt:lpstr>'Calc 4'!Print_Area</vt:lpstr>
      <vt:lpstr>'Calc 5'!Print_Area</vt:lpstr>
      <vt:lpstr>'Calc Instructions'!Print_Area</vt:lpstr>
      <vt:lpstr>'Copyright &amp; Disclaimer'!Print_Area</vt:lpstr>
      <vt:lpstr>Follow!Print_Area</vt:lpstr>
      <vt:lpstr>'Product Pricing Tracker'!Print_Area</vt:lpstr>
      <vt:lpstr>'Quick Calc '!Print_Area</vt:lpstr>
      <vt:lpstr>'READ ME'!Print_Area</vt:lpstr>
      <vt:lpstr>'🥇 Cost Per Item Calculator'!Print_Area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Arnold</dc:creator>
  <cp:lastModifiedBy>Crystal Arnold</cp:lastModifiedBy>
  <cp:lastPrinted>2026-06-18T21:56:57Z</cp:lastPrinted>
  <dcterms:created xsi:type="dcterms:W3CDTF">2023-09-16T11:59:57Z</dcterms:created>
  <dcterms:modified xsi:type="dcterms:W3CDTF">2026-06-18T21:57:51Z</dcterms:modified>
</cp:coreProperties>
</file>