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PeH46lrKfsGfkh6AFUGdlUR4c+w=="/>
    </ext>
  </extLst>
</workbook>
</file>

<file path=xl/sharedStrings.xml><?xml version="1.0" encoding="utf-8"?>
<sst xmlns="http://schemas.openxmlformats.org/spreadsheetml/2006/main" count="93" uniqueCount="91">
  <si>
    <t>House Foundation Types</t>
  </si>
  <si>
    <t>Cost Per Square Foot</t>
  </si>
  <si>
    <t>*Only Edit Yellow Boxes*</t>
  </si>
  <si>
    <t>Monolithic Concrete Slab</t>
  </si>
  <si>
    <t>$5 – $14</t>
  </si>
  <si>
    <t>Avg - $9.50</t>
  </si>
  <si>
    <t>Stem Wall Concrete Slab</t>
  </si>
  <si>
    <t>$5 – $6</t>
  </si>
  <si>
    <t>OFFER CALCULATOR</t>
  </si>
  <si>
    <t>SQFT HOME</t>
  </si>
  <si>
    <t>Pier and Beam</t>
  </si>
  <si>
    <t>$7 – $11</t>
  </si>
  <si>
    <t>Avg - $9.00</t>
  </si>
  <si>
    <t>Crawl Space</t>
  </si>
  <si>
    <t>$7 – $14</t>
  </si>
  <si>
    <t>Avg - $10.50</t>
  </si>
  <si>
    <t>ARV -</t>
  </si>
  <si>
    <t>EXTERIOR COSTS
(not including install)</t>
  </si>
  <si>
    <t>Average Roof Cost Per Square Foot</t>
  </si>
  <si>
    <t>Desired Profit -</t>
  </si>
  <si>
    <t>Asphalt -</t>
  </si>
  <si>
    <t xml:space="preserve">Foundation  - </t>
  </si>
  <si>
    <t>Pier &amp; Beam</t>
  </si>
  <si>
    <t>Concrete Slab</t>
  </si>
  <si>
    <t>Slate -</t>
  </si>
  <si>
    <t>REPAIRS -</t>
  </si>
  <si>
    <t>Tile -</t>
  </si>
  <si>
    <t>Metal -</t>
  </si>
  <si>
    <t xml:space="preserve">MAO @ 80% - </t>
  </si>
  <si>
    <t>Roof Replaced -</t>
  </si>
  <si>
    <t>Asphalt</t>
  </si>
  <si>
    <t>Metal</t>
  </si>
  <si>
    <t>Tile</t>
  </si>
  <si>
    <t>Slate</t>
  </si>
  <si>
    <t>MAO @ 75% -</t>
  </si>
  <si>
    <t xml:space="preserve">Electric Repairs - </t>
  </si>
  <si>
    <t>Rewiring</t>
  </si>
  <si>
    <t>Rewiring + Fuse Box</t>
  </si>
  <si>
    <t>MAO @ 70% -</t>
  </si>
  <si>
    <t>MAO @ 65% -</t>
  </si>
  <si>
    <t xml:space="preserve">Plumbing Repairs - </t>
  </si>
  <si>
    <t>Septic Tank</t>
  </si>
  <si>
    <t>New Plumbing</t>
  </si>
  <si>
    <t>MAO @ 60% -</t>
  </si>
  <si>
    <t xml:space="preserve">Heating Repairs - </t>
  </si>
  <si>
    <t>Furnace</t>
  </si>
  <si>
    <t xml:space="preserve">MAO @ 55% - </t>
  </si>
  <si>
    <t>RETAIL OFFER</t>
  </si>
  <si>
    <t xml:space="preserve">Cooling Repairs - </t>
  </si>
  <si>
    <t>AC Unit</t>
  </si>
  <si>
    <t>With Agent -</t>
  </si>
  <si>
    <t>Average Cost to Rewire By Square Foot -</t>
  </si>
  <si>
    <t>$1.56 - $3.75</t>
  </si>
  <si>
    <t xml:space="preserve">Siding Repairs - </t>
  </si>
  <si>
    <t>Vinyl</t>
  </si>
  <si>
    <t xml:space="preserve">Stucco </t>
  </si>
  <si>
    <t xml:space="preserve">Brick </t>
  </si>
  <si>
    <t xml:space="preserve">Average Cost for a Fuse Box - </t>
  </si>
  <si>
    <t>$1,200 - $2,500</t>
  </si>
  <si>
    <t>Without Agent -</t>
  </si>
  <si>
    <t>Installing new plumbing or repiping an entire home costs $2,000 to $15,000. Replacing or installing new fixtures or small sections of piping, like a bathtub, sink, or toilet will cost between $450 and $1,800 per fixture depending on if it's a rough-in or full install.</t>
  </si>
  <si>
    <t>Painting (per square foot) -</t>
  </si>
  <si>
    <t>Rough-in plumbing for new construction costs $8,000 to $12,000, or about or about $4.50 per square foot for an average 2,000 square foot home with 2 or 3 bathrooms. Repiping an existing home the same size runs $3,100 to $5,500, or $0.40 to $2.00 per linear foot.</t>
  </si>
  <si>
    <t>INTERIOR COSTS
(not including install)</t>
  </si>
  <si>
    <t>Flooring Repairs -</t>
  </si>
  <si>
    <t>Carpet</t>
  </si>
  <si>
    <t xml:space="preserve">Vinyl / Linoleum </t>
  </si>
  <si>
    <t>Laminate</t>
  </si>
  <si>
    <t>Hardwood</t>
  </si>
  <si>
    <t>Countertop Material Cost -
(per square foot)</t>
  </si>
  <si>
    <t>Laminate / Formica</t>
  </si>
  <si>
    <t>Corian</t>
  </si>
  <si>
    <t>Quartz</t>
  </si>
  <si>
    <t>Granite</t>
  </si>
  <si>
    <t>Marble</t>
  </si>
  <si>
    <t>$8-$27</t>
  </si>
  <si>
    <t>$20-$75</t>
  </si>
  <si>
    <t>$15-$70</t>
  </si>
  <si>
    <t xml:space="preserve">$15-$140
</t>
  </si>
  <si>
    <t>$15-$190</t>
  </si>
  <si>
    <t>Kitchen Cabinet Cost - 
(per unit)</t>
  </si>
  <si>
    <t>Stock</t>
  </si>
  <si>
    <t>Semi-Custom</t>
  </si>
  <si>
    <t>Custom</t>
  </si>
  <si>
    <t>$200 - $650+</t>
  </si>
  <si>
    <t>$250 - $800+</t>
  </si>
  <si>
    <t>$500 - $1,000+</t>
  </si>
  <si>
    <t xml:space="preserve">Bug Fumigation - </t>
  </si>
  <si>
    <t>Stainless Steel Appliances</t>
  </si>
  <si>
    <t>Appliances Bundled</t>
  </si>
  <si>
    <t>$2,000 - $4,000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</si>
</sst>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1.0"/>
      <color rgb="FF000000"/>
      <name val="Roboto"/>
    </font>
    <font>
      <b/>
      <sz val="12.0"/>
      <color theme="1"/>
      <name val="Arial"/>
    </font>
    <font>
      <sz val="11.0"/>
      <color rgb="FF222222"/>
      <name val="Roboto"/>
    </font>
    <font>
      <b/>
      <sz val="10.0"/>
      <color theme="1"/>
      <name val="Arial"/>
    </font>
    <font>
      <b/>
      <sz val="12.0"/>
      <color rgb="FF000000"/>
      <name val="Arial"/>
    </font>
    <font>
      <b/>
      <sz val="15.0"/>
      <color rgb="FF343434"/>
      <name val="Arial"/>
    </font>
    <font>
      <b/>
      <sz val="15.0"/>
      <color rgb="FF343434"/>
      <name val="Muli"/>
    </font>
  </fonts>
  <fills count="1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6D01"/>
        <bgColor rgb="FFFF6D01"/>
      </patternFill>
    </fill>
    <fill>
      <patternFill patternType="solid">
        <fgColor rgb="FFFFFF00"/>
        <bgColor rgb="FFFFFF00"/>
      </patternFill>
    </fill>
    <fill>
      <patternFill patternType="solid">
        <fgColor rgb="FF4285F4"/>
        <bgColor rgb="FF4285F4"/>
      </patternFill>
    </fill>
    <fill>
      <patternFill patternType="solid">
        <fgColor rgb="FF93C47D"/>
        <bgColor rgb="FF93C47D"/>
      </patternFill>
    </fill>
    <fill>
      <patternFill patternType="solid">
        <fgColor rgb="FFEA9999"/>
        <bgColor rgb="FFEA9999"/>
      </patternFill>
    </fill>
    <fill>
      <patternFill patternType="solid">
        <fgColor rgb="FFE06666"/>
        <bgColor rgb="FFE06666"/>
      </patternFill>
    </fill>
    <fill>
      <patternFill patternType="solid">
        <fgColor rgb="FFCC0000"/>
        <bgColor rgb="FFCC0000"/>
      </patternFill>
    </fill>
    <fill>
      <patternFill patternType="solid">
        <fgColor rgb="FF6AA84F"/>
        <bgColor rgb="FF6AA84F"/>
      </patternFill>
    </fill>
    <fill>
      <patternFill patternType="solid">
        <fgColor rgb="FF38761D"/>
        <bgColor rgb="FF38761D"/>
      </patternFill>
    </fill>
    <fill>
      <patternFill patternType="solid">
        <fgColor rgb="FFF4CCCC"/>
        <bgColor rgb="FFF4CCCC"/>
      </patternFill>
    </fill>
    <fill>
      <patternFill patternType="solid">
        <fgColor rgb="FFDD7E6B"/>
        <bgColor rgb="FFDD7E6B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1" numFmtId="0" xfId="0" applyFill="1" applyFont="1"/>
    <xf borderId="0" fillId="3" fontId="2" numFmtId="0" xfId="0" applyAlignment="1" applyFill="1" applyFont="1">
      <alignment vertical="top"/>
    </xf>
    <xf borderId="1" fillId="2" fontId="1" numFmtId="0" xfId="0" applyBorder="1" applyFont="1"/>
    <xf borderId="1" fillId="4" fontId="2" numFmtId="0" xfId="0" applyAlignment="1" applyBorder="1" applyFill="1" applyFont="1">
      <alignment vertical="top"/>
    </xf>
    <xf borderId="1" fillId="5" fontId="3" numFmtId="0" xfId="0" applyAlignment="1" applyBorder="1" applyFill="1" applyFont="1">
      <alignment horizontal="center"/>
    </xf>
    <xf borderId="1" fillId="3" fontId="4" numFmtId="0" xfId="0" applyBorder="1" applyFont="1"/>
    <xf borderId="0" fillId="0" fontId="5" numFmtId="0" xfId="0" applyFont="1"/>
    <xf borderId="1" fillId="3" fontId="6" numFmtId="0" xfId="0" applyBorder="1" applyFont="1"/>
    <xf borderId="1" fillId="4" fontId="3" numFmtId="0" xfId="0" applyAlignment="1" applyBorder="1" applyFont="1">
      <alignment horizontal="center"/>
    </xf>
    <xf borderId="1" fillId="5" fontId="3" numFmtId="3" xfId="0" applyAlignment="1" applyBorder="1" applyFont="1" applyNumberFormat="1">
      <alignment horizontal="center"/>
    </xf>
    <xf borderId="0" fillId="0" fontId="5" numFmtId="164" xfId="0" applyFont="1" applyNumberFormat="1"/>
    <xf borderId="1" fillId="5" fontId="3" numFmtId="164" xfId="0" applyAlignment="1" applyBorder="1" applyFont="1" applyNumberFormat="1">
      <alignment horizontal="center"/>
    </xf>
    <xf borderId="1" fillId="2" fontId="1" numFmtId="3" xfId="0" applyAlignment="1" applyBorder="1" applyFont="1" applyNumberFormat="1">
      <alignment horizontal="right"/>
    </xf>
    <xf borderId="0" fillId="0" fontId="1" numFmtId="164" xfId="0" applyFont="1" applyNumberFormat="1"/>
    <xf borderId="0" fillId="0" fontId="3" numFmtId="0" xfId="0" applyAlignment="1" applyFont="1">
      <alignment horizontal="center"/>
    </xf>
    <xf borderId="2" fillId="4" fontId="5" numFmtId="0" xfId="0" applyBorder="1" applyFont="1"/>
    <xf borderId="1" fillId="4" fontId="5" numFmtId="0" xfId="0" applyBorder="1" applyFont="1"/>
    <xf borderId="0" fillId="0" fontId="5" numFmtId="0" xfId="0" applyAlignment="1" applyFont="1">
      <alignment horizontal="right"/>
    </xf>
    <xf borderId="0" fillId="0" fontId="1" numFmtId="164" xfId="0" applyAlignment="1" applyFont="1" applyNumberFormat="1">
      <alignment horizontal="right"/>
    </xf>
    <xf borderId="1" fillId="6" fontId="6" numFmtId="0" xfId="0" applyAlignment="1" applyBorder="1" applyFill="1" applyFont="1">
      <alignment horizontal="center"/>
    </xf>
    <xf borderId="1" fillId="6" fontId="3" numFmtId="0" xfId="0" applyAlignment="1" applyBorder="1" applyFont="1">
      <alignment horizontal="center"/>
    </xf>
    <xf borderId="1" fillId="3" fontId="1" numFmtId="0" xfId="0" applyBorder="1" applyFont="1"/>
    <xf borderId="1" fillId="7" fontId="3" numFmtId="164" xfId="0" applyAlignment="1" applyBorder="1" applyFill="1" applyFont="1" applyNumberFormat="1">
      <alignment horizontal="center"/>
    </xf>
    <xf borderId="1" fillId="8" fontId="3" numFmtId="164" xfId="0" applyAlignment="1" applyBorder="1" applyFill="1" applyFont="1" applyNumberFormat="1">
      <alignment horizontal="center"/>
    </xf>
    <xf borderId="1" fillId="9" fontId="3" numFmtId="164" xfId="0" applyAlignment="1" applyBorder="1" applyFill="1" applyFont="1" applyNumberFormat="1">
      <alignment horizontal="center"/>
    </xf>
    <xf borderId="1" fillId="10" fontId="3" numFmtId="0" xfId="0" applyAlignment="1" applyBorder="1" applyFill="1" applyFont="1">
      <alignment horizontal="center"/>
    </xf>
    <xf borderId="1" fillId="10" fontId="3" numFmtId="164" xfId="0" applyAlignment="1" applyBorder="1" applyFont="1" applyNumberFormat="1">
      <alignment horizontal="center"/>
    </xf>
    <xf borderId="1" fillId="11" fontId="3" numFmtId="164" xfId="0" applyAlignment="1" applyBorder="1" applyFill="1" applyFont="1" applyNumberFormat="1">
      <alignment horizontal="center"/>
    </xf>
    <xf borderId="1" fillId="9" fontId="3" numFmtId="0" xfId="0" applyAlignment="1" applyBorder="1" applyFont="1">
      <alignment horizontal="center"/>
    </xf>
    <xf borderId="1" fillId="8" fontId="3" numFmtId="0" xfId="0" applyAlignment="1" applyBorder="1" applyFont="1">
      <alignment horizontal="center"/>
    </xf>
    <xf borderId="1" fillId="7" fontId="3" numFmtId="0" xfId="0" applyAlignment="1" applyBorder="1" applyFont="1">
      <alignment horizontal="center"/>
    </xf>
    <xf borderId="1" fillId="11" fontId="3" numFmtId="0" xfId="0" applyAlignment="1" applyBorder="1" applyFont="1">
      <alignment horizontal="center"/>
    </xf>
    <xf borderId="1" fillId="12" fontId="3" numFmtId="0" xfId="0" applyAlignment="1" applyBorder="1" applyFill="1" applyFont="1">
      <alignment horizontal="center"/>
    </xf>
    <xf borderId="1" fillId="12" fontId="3" numFmtId="164" xfId="0" applyAlignment="1" applyBorder="1" applyFont="1" applyNumberFormat="1">
      <alignment horizontal="center"/>
    </xf>
    <xf borderId="0" fillId="0" fontId="3" numFmtId="0" xfId="0" applyFont="1"/>
    <xf borderId="1" fillId="6" fontId="3" numFmtId="0" xfId="0" applyBorder="1" applyFont="1"/>
    <xf borderId="1" fillId="6" fontId="3" numFmtId="164" xfId="0" applyAlignment="1" applyBorder="1" applyFont="1" applyNumberFormat="1">
      <alignment horizontal="center"/>
    </xf>
    <xf borderId="1" fillId="4" fontId="1" numFmtId="0" xfId="0" applyBorder="1" applyFont="1"/>
    <xf borderId="1" fillId="4" fontId="3" numFmtId="0" xfId="0" applyBorder="1" applyFont="1"/>
    <xf borderId="1" fillId="4" fontId="3" numFmtId="164" xfId="0" applyAlignment="1" applyBorder="1" applyFont="1" applyNumberFormat="1">
      <alignment horizontal="center"/>
    </xf>
    <xf borderId="2" fillId="0" fontId="7" numFmtId="0" xfId="0" applyBorder="1" applyFont="1"/>
    <xf borderId="2" fillId="0" fontId="1" numFmtId="0" xfId="0" applyBorder="1" applyFont="1"/>
    <xf borderId="2" fillId="0" fontId="8" numFmtId="0" xfId="0" applyBorder="1" applyFont="1"/>
    <xf borderId="1" fillId="13" fontId="3" numFmtId="164" xfId="0" applyAlignment="1" applyBorder="1" applyFill="1" applyFont="1" applyNumberFormat="1">
      <alignment horizontal="center"/>
    </xf>
    <xf borderId="1" fillId="13" fontId="3" numFmtId="0" xfId="0" applyAlignment="1" applyBorder="1" applyFont="1">
      <alignment horizontal="center"/>
    </xf>
    <xf borderId="1" fillId="14" fontId="3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1362075</xdr:colOff>
      <xdr:row>15</xdr:row>
      <xdr:rowOff>190500</xdr:rowOff>
    </xdr:from>
    <xdr:ext cx="4629150" cy="30480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409575</xdr:colOff>
      <xdr:row>55</xdr:row>
      <xdr:rowOff>200025</xdr:rowOff>
    </xdr:from>
    <xdr:ext cx="2895600" cy="289560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714375</xdr:colOff>
      <xdr:row>0</xdr:row>
      <xdr:rowOff>0</xdr:rowOff>
    </xdr:from>
    <xdr:ext cx="3981450" cy="1600200"/>
    <xdr:pic>
      <xdr:nvPicPr>
        <xdr:cNvPr id="0" name="image3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6.63"/>
    <col customWidth="1" min="2" max="2" width="20.13"/>
    <col customWidth="1" min="3" max="3" width="1.63"/>
    <col customWidth="1" min="4" max="4" width="25.88"/>
    <col customWidth="1" min="5" max="5" width="24.63"/>
    <col customWidth="1" min="6" max="6" width="25.38"/>
    <col customWidth="1" min="7" max="7" width="22.5"/>
    <col customWidth="1" min="8" max="8" width="18.0"/>
    <col customWidth="1" min="9" max="9" width="23.38"/>
    <col customWidth="1" min="10" max="10" width="25.63"/>
  </cols>
  <sheetData>
    <row r="1" ht="15.75" customHeight="1">
      <c r="A1" s="1"/>
      <c r="B1" s="1"/>
      <c r="C1" s="2"/>
      <c r="D1" s="1"/>
      <c r="E1" s="1"/>
      <c r="H1" s="1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2"/>
      <c r="D2" s="1"/>
      <c r="H2" s="1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2"/>
      <c r="D3" s="1"/>
      <c r="H3" s="1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2"/>
      <c r="D4" s="1"/>
      <c r="H4" s="1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2"/>
      <c r="D5" s="1"/>
      <c r="H5" s="1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>
        <v>630.0</v>
      </c>
      <c r="B6" s="1"/>
      <c r="C6" s="4"/>
      <c r="D6" s="1"/>
      <c r="E6" s="1"/>
      <c r="H6" s="1"/>
      <c r="I6" s="5" t="s">
        <v>0</v>
      </c>
      <c r="J6" s="5" t="s">
        <v>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6" t="s">
        <v>2</v>
      </c>
      <c r="B7" s="1"/>
      <c r="C7" s="4"/>
      <c r="D7" s="1"/>
      <c r="H7" s="1"/>
      <c r="I7" s="7" t="s">
        <v>3</v>
      </c>
      <c r="J7" s="7" t="s">
        <v>4</v>
      </c>
      <c r="K7" s="8" t="s">
        <v>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4"/>
      <c r="D8" s="1"/>
      <c r="H8" s="1"/>
      <c r="I8" s="7" t="s">
        <v>6</v>
      </c>
      <c r="J8" s="7" t="s">
        <v>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9" t="s">
        <v>8</v>
      </c>
      <c r="B9" s="1"/>
      <c r="C9" s="4"/>
      <c r="D9" s="10" t="s">
        <v>9</v>
      </c>
      <c r="H9" s="1"/>
      <c r="I9" s="7" t="s">
        <v>10</v>
      </c>
      <c r="J9" s="7" t="s">
        <v>11</v>
      </c>
      <c r="K9" s="8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4"/>
      <c r="D10" s="11">
        <v>1500.0</v>
      </c>
      <c r="H10" s="1"/>
      <c r="I10" s="7" t="s">
        <v>13</v>
      </c>
      <c r="J10" s="7" t="s">
        <v>14</v>
      </c>
      <c r="K10" s="12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0" t="s">
        <v>16</v>
      </c>
      <c r="B11" s="13">
        <v>350000.0</v>
      </c>
      <c r="C11" s="14">
        <v>0.0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5"/>
      <c r="C12" s="4"/>
      <c r="D12" s="16" t="s">
        <v>17</v>
      </c>
      <c r="E12" s="1"/>
      <c r="F12" s="1"/>
      <c r="G12" s="1"/>
      <c r="H12" s="1"/>
      <c r="I12" s="17" t="s">
        <v>18</v>
      </c>
      <c r="J12" s="1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0" t="s">
        <v>19</v>
      </c>
      <c r="B13" s="13">
        <v>15000.0</v>
      </c>
      <c r="C13" s="4"/>
      <c r="D13" s="1"/>
      <c r="E13" s="1"/>
      <c r="F13" s="1"/>
      <c r="G13" s="1"/>
      <c r="H13" s="1"/>
      <c r="I13" s="19" t="s">
        <v>20</v>
      </c>
      <c r="J13" s="20">
        <v>4.0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5"/>
      <c r="C14" s="4"/>
      <c r="D14" s="21" t="s">
        <v>21</v>
      </c>
      <c r="E14" s="22" t="s">
        <v>22</v>
      </c>
      <c r="F14" s="22" t="s">
        <v>23</v>
      </c>
      <c r="G14" s="22" t="s">
        <v>13</v>
      </c>
      <c r="H14" s="1"/>
      <c r="I14" s="19" t="s">
        <v>24</v>
      </c>
      <c r="J14" s="20">
        <v>24.0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0" t="s">
        <v>25</v>
      </c>
      <c r="B15" s="13">
        <v>10000.0</v>
      </c>
      <c r="C15" s="4"/>
      <c r="D15" s="23"/>
      <c r="E15" s="24">
        <f>D10*9</f>
        <v>13500</v>
      </c>
      <c r="F15" s="25">
        <f>D10*9.5</f>
        <v>14250</v>
      </c>
      <c r="G15" s="26">
        <f>D10*10.5</f>
        <v>15750</v>
      </c>
      <c r="H15" s="1"/>
      <c r="I15" s="19" t="s">
        <v>26</v>
      </c>
      <c r="J15" s="20">
        <v>23.0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5"/>
      <c r="C16" s="4"/>
      <c r="D16" s="1"/>
      <c r="E16" s="1"/>
      <c r="F16" s="1"/>
      <c r="G16" s="1"/>
      <c r="H16" s="1"/>
      <c r="I16" s="19" t="s">
        <v>27</v>
      </c>
      <c r="J16" s="20">
        <v>11.5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27" t="s">
        <v>28</v>
      </c>
      <c r="B17" s="28">
        <f>B11*0.8-B13-B15</f>
        <v>255000</v>
      </c>
      <c r="C17" s="4"/>
      <c r="D17" s="21" t="s">
        <v>29</v>
      </c>
      <c r="E17" s="22" t="s">
        <v>30</v>
      </c>
      <c r="F17" s="22" t="s">
        <v>31</v>
      </c>
      <c r="G17" s="22" t="s">
        <v>32</v>
      </c>
      <c r="H17" s="22" t="s">
        <v>33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4"/>
      <c r="D18" s="23"/>
      <c r="E18" s="29">
        <f>D10*5.5</f>
        <v>8250</v>
      </c>
      <c r="F18" s="24">
        <f>D10*11.5</f>
        <v>17250</v>
      </c>
      <c r="G18" s="25">
        <f>D10*23</f>
        <v>34500</v>
      </c>
      <c r="H18" s="26">
        <f>D10*24</f>
        <v>36000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30" t="s">
        <v>34</v>
      </c>
      <c r="B19" s="26">
        <f>(B11*0.75)-(B13+B15)</f>
        <v>237500</v>
      </c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5"/>
      <c r="C20" s="4"/>
      <c r="D20" s="21" t="s">
        <v>35</v>
      </c>
      <c r="E20" s="22" t="s">
        <v>36</v>
      </c>
      <c r="F20" s="22" t="s">
        <v>37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31" t="s">
        <v>38</v>
      </c>
      <c r="B21" s="25">
        <f>(B11*0.7)-(B13+B15)</f>
        <v>220000</v>
      </c>
      <c r="C21" s="4"/>
      <c r="D21" s="23"/>
      <c r="E21" s="24">
        <f>D10*2.65</f>
        <v>3975</v>
      </c>
      <c r="F21" s="25">
        <f>E21+1850</f>
        <v>5825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5"/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32" t="s">
        <v>39</v>
      </c>
      <c r="B23" s="24">
        <f>(B11*0.65)-(B13+B15)</f>
        <v>202500</v>
      </c>
      <c r="C23" s="4"/>
      <c r="D23" s="21" t="s">
        <v>40</v>
      </c>
      <c r="E23" s="22" t="s">
        <v>41</v>
      </c>
      <c r="F23" s="22" t="s">
        <v>42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5"/>
      <c r="C24" s="4"/>
      <c r="D24" s="1"/>
      <c r="E24" s="24">
        <v>4000.0</v>
      </c>
      <c r="F24" s="25">
        <f>D10*3</f>
        <v>4500</v>
      </c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33" t="s">
        <v>43</v>
      </c>
      <c r="B25" s="29">
        <f>(B11*0.6)-(B13+B15)</f>
        <v>185000</v>
      </c>
      <c r="C25" s="4"/>
      <c r="D25" s="2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4"/>
      <c r="D26" s="21" t="s">
        <v>44</v>
      </c>
      <c r="E26" s="22" t="s">
        <v>45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34" t="s">
        <v>46</v>
      </c>
      <c r="B27" s="35">
        <f>B11*0.55-B13-B15</f>
        <v>167500</v>
      </c>
      <c r="C27" s="4"/>
      <c r="D27" s="23"/>
      <c r="E27" s="24">
        <f>D10*2</f>
        <v>3000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5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36" t="s">
        <v>47</v>
      </c>
      <c r="B29" s="15"/>
      <c r="C29" s="4"/>
      <c r="D29" s="21" t="s">
        <v>48</v>
      </c>
      <c r="E29" s="22" t="s">
        <v>49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5"/>
      <c r="C30" s="4"/>
      <c r="D30" s="1"/>
      <c r="E30" s="24">
        <f>D10*2.5</f>
        <v>3750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37" t="s">
        <v>50</v>
      </c>
      <c r="B31" s="38">
        <f>B11*0.92-B13</f>
        <v>307000</v>
      </c>
      <c r="C31" s="4"/>
      <c r="D31" s="1"/>
      <c r="E31" s="1"/>
      <c r="F31" s="1"/>
      <c r="G31" s="1"/>
      <c r="H31" s="1"/>
      <c r="I31" s="17" t="s">
        <v>51</v>
      </c>
      <c r="J31" s="39"/>
      <c r="K31" s="8" t="s">
        <v>52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5"/>
      <c r="C32" s="4"/>
      <c r="D32" s="22" t="s">
        <v>53</v>
      </c>
      <c r="E32" s="22" t="s">
        <v>54</v>
      </c>
      <c r="F32" s="22" t="s">
        <v>55</v>
      </c>
      <c r="G32" s="22" t="s">
        <v>56</v>
      </c>
      <c r="H32" s="1"/>
      <c r="I32" s="17" t="s">
        <v>57</v>
      </c>
      <c r="J32" s="39"/>
      <c r="K32" s="8" t="s">
        <v>58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40" t="s">
        <v>59</v>
      </c>
      <c r="B33" s="41">
        <f>B11*0.95-B13</f>
        <v>317500</v>
      </c>
      <c r="C33" s="4"/>
      <c r="D33" s="1"/>
      <c r="E33" s="24">
        <f>D10*3</f>
        <v>4500</v>
      </c>
      <c r="F33" s="25">
        <f>D10*7.5</f>
        <v>11250</v>
      </c>
      <c r="G33" s="26">
        <f>D10*9</f>
        <v>13500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5"/>
      <c r="C34" s="4"/>
      <c r="D34" s="1"/>
      <c r="E34" s="1"/>
      <c r="F34" s="1"/>
      <c r="G34" s="1"/>
      <c r="H34" s="1"/>
      <c r="I34" s="42" t="s">
        <v>60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1"/>
    </row>
    <row r="35" ht="15.75" customHeight="1">
      <c r="A35" s="1"/>
      <c r="B35" s="15"/>
      <c r="C35" s="4"/>
      <c r="D35" s="37" t="s">
        <v>61</v>
      </c>
      <c r="E35" s="24">
        <f>D10*4</f>
        <v>6000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5"/>
      <c r="C36" s="4"/>
      <c r="D36" s="1"/>
      <c r="E36" s="1"/>
      <c r="F36" s="1"/>
      <c r="G36" s="1"/>
      <c r="H36" s="1"/>
      <c r="I36" s="44" t="s">
        <v>62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1"/>
    </row>
    <row r="37" ht="15.75" customHeight="1">
      <c r="A37" s="1"/>
      <c r="B37" s="15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5"/>
      <c r="C38" s="4"/>
      <c r="D38" s="16" t="s">
        <v>63</v>
      </c>
      <c r="E38" s="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5"/>
      <c r="C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5"/>
      <c r="C40" s="4"/>
      <c r="D40" s="10" t="s">
        <v>64</v>
      </c>
      <c r="E40" s="10" t="s">
        <v>65</v>
      </c>
      <c r="F40" s="10" t="s">
        <v>32</v>
      </c>
      <c r="G40" s="10" t="s">
        <v>66</v>
      </c>
      <c r="H40" s="10" t="s">
        <v>67</v>
      </c>
      <c r="I40" s="10" t="s">
        <v>68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5"/>
      <c r="C41" s="4"/>
      <c r="D41" s="1"/>
      <c r="E41" s="29">
        <f>D10*2</f>
        <v>3000</v>
      </c>
      <c r="F41" s="24">
        <f>D10*3</f>
        <v>4500</v>
      </c>
      <c r="G41" s="45">
        <f>D10*6</f>
        <v>9000</v>
      </c>
      <c r="H41" s="25">
        <f>D10*7.5</f>
        <v>11250</v>
      </c>
      <c r="I41" s="26">
        <f>D10*14</f>
        <v>21000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5"/>
      <c r="C42" s="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5"/>
      <c r="C43" s="4"/>
      <c r="D43" s="10" t="s">
        <v>69</v>
      </c>
      <c r="E43" s="10" t="s">
        <v>70</v>
      </c>
      <c r="F43" s="10" t="s">
        <v>71</v>
      </c>
      <c r="G43" s="10" t="s">
        <v>72</v>
      </c>
      <c r="H43" s="10" t="s">
        <v>73</v>
      </c>
      <c r="I43" s="10" t="s">
        <v>74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5"/>
      <c r="C44" s="4"/>
      <c r="D44" s="1"/>
      <c r="E44" s="33" t="s">
        <v>75</v>
      </c>
      <c r="F44" s="32" t="s">
        <v>76</v>
      </c>
      <c r="G44" s="46" t="s">
        <v>77</v>
      </c>
      <c r="H44" s="31" t="s">
        <v>78</v>
      </c>
      <c r="I44" s="47" t="s">
        <v>79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5"/>
      <c r="C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5"/>
      <c r="C46" s="4"/>
      <c r="D46" s="10" t="s">
        <v>80</v>
      </c>
      <c r="E46" s="10" t="s">
        <v>81</v>
      </c>
      <c r="F46" s="10" t="s">
        <v>82</v>
      </c>
      <c r="G46" s="10" t="s">
        <v>83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5"/>
      <c r="C47" s="4"/>
      <c r="D47" s="1"/>
      <c r="E47" s="32" t="s">
        <v>84</v>
      </c>
      <c r="F47" s="31" t="s">
        <v>85</v>
      </c>
      <c r="G47" s="30" t="s">
        <v>86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5"/>
      <c r="C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5"/>
      <c r="C49" s="4"/>
      <c r="D49" s="41" t="s">
        <v>87</v>
      </c>
      <c r="E49" s="24">
        <f>D10*2</f>
        <v>3000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5"/>
      <c r="C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5"/>
      <c r="C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5"/>
      <c r="C52" s="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5"/>
      <c r="C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5"/>
      <c r="C54" s="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5"/>
      <c r="C55" s="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5"/>
      <c r="C56" s="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5"/>
      <c r="C57" s="4"/>
      <c r="D57" s="40" t="s">
        <v>88</v>
      </c>
      <c r="E57" s="1"/>
      <c r="F57" s="1"/>
      <c r="G57" s="10" t="s">
        <v>89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5"/>
      <c r="C58" s="4"/>
      <c r="D58" s="1"/>
      <c r="E58" s="1"/>
      <c r="F58" s="1"/>
      <c r="G58" s="16" t="s">
        <v>90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5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5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5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5"/>
      <c r="C62" s="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5"/>
      <c r="C63" s="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5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5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5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5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5"/>
      <c r="C68" s="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5"/>
      <c r="C69" s="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5"/>
      <c r="C70" s="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5"/>
      <c r="C71" s="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5"/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5"/>
      <c r="C73" s="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5"/>
      <c r="C74" s="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5"/>
      <c r="C75" s="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5"/>
      <c r="C76" s="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5"/>
      <c r="C77" s="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5"/>
      <c r="C78" s="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5"/>
      <c r="C79" s="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5"/>
      <c r="C80" s="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5"/>
      <c r="C81" s="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5"/>
      <c r="C82" s="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5"/>
      <c r="C83" s="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5"/>
      <c r="C84" s="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5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5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5"/>
      <c r="C92" s="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5"/>
      <c r="C93" s="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5"/>
      <c r="C94" s="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5"/>
      <c r="C95" s="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5"/>
      <c r="C96" s="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5"/>
      <c r="C97" s="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5"/>
      <c r="C98" s="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5"/>
      <c r="C99" s="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5"/>
      <c r="C100" s="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5"/>
      <c r="C101" s="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5"/>
      <c r="C102" s="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5"/>
      <c r="C103" s="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5"/>
      <c r="C104" s="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5"/>
      <c r="C105" s="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5"/>
      <c r="C106" s="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5"/>
      <c r="C107" s="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5"/>
      <c r="C108" s="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5"/>
      <c r="C109" s="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5"/>
      <c r="C110" s="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5"/>
      <c r="C111" s="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5"/>
      <c r="C112" s="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5"/>
      <c r="C113" s="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2">
    <mergeCell ref="E1:G5"/>
    <mergeCell ref="E6:G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