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eal Analyzer" sheetId="2" state="visible" r:id="rId2"/>
    <sheet xmlns:r="http://schemas.openxmlformats.org/officeDocument/2006/relationships" name="Repair Estimator" sheetId="3" state="visible" r:id="rId3"/>
    <sheet xmlns:r="http://schemas.openxmlformats.org/officeDocument/2006/relationships" name="Buyer View" sheetId="4" state="visible" r:id="rId4"/>
    <sheet xmlns:r="http://schemas.openxmlformats.org/officeDocument/2006/relationships" name="Rental View" sheetId="5" state="visible" r:id="rId5"/>
    <sheet xmlns:r="http://schemas.openxmlformats.org/officeDocument/2006/relationships" name="Deal Tracker" sheetId="6" state="visible" r:id="rId6"/>
  </sheets>
  <definedNames>
    <definedName name="_xlnm.Print_Area" localSheetId="0">'Start Here'!$A$1:$D$25</definedName>
    <definedName name="_xlnm.Print_Area" localSheetId="1">'Deal Analyzer'!$A$1:$E$38</definedName>
    <definedName name="_xlnm.Print_Titles" localSheetId="2">'Repair Estimator'!$5:$5</definedName>
    <definedName name="_xlnm.Print_Area" localSheetId="2">'Repair Estimator'!$A$1:$F$30</definedName>
    <definedName name="_xlnm.Print_Area" localSheetId="3">'Buyer View'!$A$1:$C$38</definedName>
    <definedName name="_xlnm.Print_Area" localSheetId="4">'Rental View'!$A$1:$C$37</definedName>
    <definedName name="_xlnm._FilterDatabase" localSheetId="5" hidden="1">'Deal Tracker'!$A$5:$O$55</definedName>
    <definedName name="_xlnm.Print_Titles" localSheetId="5">'Deal Tracker'!$5:$5</definedName>
    <definedName name="_xlnm.Print_Area" localSheetId="5">'Deal Tracker'!$A$1:$O$55</definedName>
  </definedNames>
  <calcPr calcId="124519" fullCalcOnLoad="1"/>
</workbook>
</file>

<file path=xl/styles.xml><?xml version="1.0" encoding="utf-8"?>
<styleSheet xmlns="http://schemas.openxmlformats.org/spreadsheetml/2006/main">
  <numFmts count="7">
    <numFmt numFmtId="164" formatCode="#,##0.##"/>
    <numFmt numFmtId="165" formatCode="&quot;$&quot;#,##0.00"/>
    <numFmt numFmtId="166" formatCode="&quot;$&quot;#,##0;[Red]-&quot;$&quot;#,##0"/>
    <numFmt numFmtId="167" formatCode="+0%;-0%;&quot;ARV as entered&quot;"/>
    <numFmt numFmtId="168" formatCode="&quot;Repairs &quot;+0%;&quot;Repairs &quot;-0%;&quot;Repairs as entered&quot;"/>
    <numFmt numFmtId="169" formatCode="0.0%"/>
    <numFmt numFmtId="170" formatCode="mmm d"/>
  </numFmts>
  <fonts count="19">
    <font>
      <name val="Calibri"/>
      <family val="2"/>
      <color theme="1"/>
      <sz val="11"/>
      <scheme val="minor"/>
    </font>
    <font>
      <name val="Arial"/>
      <b val="1"/>
      <color rgb="00FFFFFF"/>
      <sz val="16"/>
    </font>
    <font>
      <name val="Arial"/>
      <color rgb="00BFDCF8"/>
      <sz val="10"/>
    </font>
    <font>
      <name val="Arial"/>
      <b val="1"/>
      <color rgb="000A0F1A"/>
      <sz val="10"/>
    </font>
    <font>
      <name val="Arial"/>
      <b val="1"/>
      <color rgb="00DA5A10"/>
      <sz val="10"/>
    </font>
    <font>
      <name val="Arial"/>
      <color rgb="000B1526"/>
      <sz val="10"/>
    </font>
    <font>
      <name val="Arial"/>
      <color rgb="004B5565"/>
      <sz val="10"/>
    </font>
    <font>
      <name val="Arial"/>
      <color rgb="001E6FC2"/>
      <sz val="10"/>
      <u val="single"/>
    </font>
    <font>
      <name val="Arial"/>
      <b val="1"/>
      <color rgb="00FFFFFF"/>
      <sz val="10"/>
    </font>
    <font>
      <name val="Arial"/>
      <color rgb="00DA5A10"/>
      <sz val="9"/>
    </font>
    <font>
      <name val="Arial"/>
      <b val="1"/>
      <color rgb="000B1526"/>
      <sz val="10"/>
    </font>
    <font>
      <name val="Arial"/>
      <color rgb="000A0F1A"/>
      <sz val="10"/>
    </font>
    <font>
      <name val="Arial"/>
      <i val="1"/>
      <color rgb="007A8494"/>
      <sz val="8.5"/>
    </font>
    <font>
      <name val="Arial"/>
      <b val="1"/>
      <color rgb="000B1526"/>
      <sz val="12"/>
    </font>
    <font>
      <name val="Arial"/>
      <b val="1"/>
      <color rgb="00FFFFFF"/>
      <sz val="11"/>
    </font>
    <font>
      <name val="Arial"/>
      <b val="1"/>
      <color rgb="004B5565"/>
      <sz val="9"/>
    </font>
    <font>
      <name val="Arial"/>
      <b val="1"/>
      <color rgb="00FFFFFF"/>
      <sz val="9"/>
    </font>
    <font>
      <name val="Arial"/>
      <color rgb="000A0F1A"/>
      <sz val="9"/>
    </font>
    <font>
      <name val="Arial"/>
      <i val="1"/>
      <color rgb="00DA5A10"/>
      <sz val="9"/>
    </font>
  </fonts>
  <fills count="10">
    <fill>
      <patternFill/>
    </fill>
    <fill>
      <patternFill patternType="gray125"/>
    </fill>
    <fill>
      <patternFill patternType="solid">
        <fgColor rgb="000B1526"/>
      </patternFill>
    </fill>
    <fill>
      <patternFill patternType="solid">
        <fgColor rgb="00F26B1D"/>
      </patternFill>
    </fill>
    <fill>
      <patternFill patternType="solid">
        <fgColor rgb="00FFF4E6"/>
      </patternFill>
    </fill>
    <fill>
      <patternFill patternType="solid">
        <fgColor rgb="00EEF5FE"/>
      </patternFill>
    </fill>
    <fill>
      <patternFill patternType="solid">
        <fgColor rgb="0013233D"/>
      </patternFill>
    </fill>
    <fill>
      <patternFill patternType="solid">
        <fgColor rgb="001E6FC2"/>
      </patternFill>
    </fill>
    <fill>
      <patternFill patternType="solid">
        <fgColor rgb="00F7FAFE"/>
      </patternFill>
    </fill>
    <fill>
      <patternFill patternType="solid">
        <fgColor rgb="00FFFFFF"/>
      </patternFill>
    </fill>
  </fills>
  <borders count="7">
    <border>
      <left/>
      <right/>
      <top/>
      <bottom/>
      <diagonal/>
    </border>
    <border>
      <left style="thin">
        <color rgb="00FFB07A"/>
      </left>
      <right style="thin">
        <color rgb="00FFB07A"/>
      </right>
      <top style="thin">
        <color rgb="00FFB07A"/>
      </top>
      <bottom style="thin">
        <color rgb="00FFB07A"/>
      </bottom>
    </border>
    <border>
      <left style="thin">
        <color rgb="00C3CFDD"/>
      </left>
      <right style="thin">
        <color rgb="00C3CFDD"/>
      </right>
      <top style="thin">
        <color rgb="00C3CFDD"/>
      </top>
      <bottom style="thin">
        <color rgb="00C3CFDD"/>
      </bottom>
    </border>
    <border>
      <left/>
      <right/>
      <top style="thin">
        <color rgb="00FFB07A"/>
      </top>
      <bottom/>
      <diagonal/>
    </border>
    <border>
      <left/>
      <right style="thin">
        <color rgb="00FFB07A"/>
      </right>
      <top style="thin">
        <color rgb="00FFB07A"/>
      </top>
      <bottom/>
      <diagonal/>
    </border>
    <border>
      <left/>
      <right/>
      <top style="thin">
        <color rgb="00FFB07A"/>
      </top>
      <bottom style="thin">
        <color rgb="00FFB07A"/>
      </bottom>
      <diagonal/>
    </border>
    <border>
      <left/>
      <right style="thin">
        <color rgb="00FFB07A"/>
      </right>
      <top style="thin">
        <color rgb="00FFB07A"/>
      </top>
      <bottom style="thin">
        <color rgb="00FFB07A"/>
      </bottom>
      <diagonal/>
    </border>
  </borders>
  <cellStyleXfs count="1">
    <xf numFmtId="0" fontId="0" fillId="0" borderId="0"/>
  </cellStyleXfs>
  <cellXfs count="61">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vertical="center" indent="1"/>
    </xf>
    <xf numFmtId="0" fontId="0" fillId="3" borderId="0" pivotButton="0" quotePrefix="0" xfId="0"/>
    <xf numFmtId="0" fontId="3" fillId="0" borderId="0" applyAlignment="1" pivotButton="0" quotePrefix="0" xfId="0">
      <alignment vertical="top" indent="1"/>
    </xf>
    <xf numFmtId="0" fontId="6" fillId="0" borderId="0" applyAlignment="1" pivotButton="0" quotePrefix="0" xfId="0">
      <alignment vertical="top" wrapText="1"/>
    </xf>
    <xf numFmtId="0" fontId="0" fillId="0" borderId="0" applyAlignment="1" pivotButton="0" quotePrefix="0" xfId="0">
      <alignment vertical="top" indent="1"/>
    </xf>
    <xf numFmtId="0" fontId="0" fillId="0" borderId="0" applyAlignment="1" pivotButton="0" quotePrefix="0" xfId="0">
      <alignment vertical="top" wrapText="1"/>
    </xf>
    <xf numFmtId="0" fontId="4" fillId="4" borderId="1" applyAlignment="1" applyProtection="1" pivotButton="0" quotePrefix="0" xfId="0">
      <alignment vertical="top" indent="1"/>
      <protection locked="0" hidden="0"/>
    </xf>
    <xf numFmtId="49" fontId="5" fillId="5" borderId="2" applyAlignment="1" pivotButton="0" quotePrefix="0" xfId="0">
      <alignment vertical="top" indent="1"/>
    </xf>
    <xf numFmtId="0" fontId="3" fillId="0" borderId="0" applyAlignment="1" pivotButton="0" quotePrefix="0" xfId="0">
      <alignment vertical="top" wrapText="1"/>
    </xf>
    <xf numFmtId="0" fontId="7" fillId="0" borderId="0" applyAlignment="1" pivotButton="0" quotePrefix="0" xfId="0">
      <alignment vertical="top" wrapText="1"/>
    </xf>
    <xf numFmtId="0" fontId="14" fillId="6" borderId="0" applyAlignment="1" pivotButton="0" quotePrefix="0" xfId="0">
      <alignment vertical="center" indent="1"/>
    </xf>
    <xf numFmtId="0" fontId="0" fillId="6" borderId="0" pivotButton="0" quotePrefix="0" xfId="0"/>
    <xf numFmtId="0" fontId="11" fillId="0" borderId="0" applyAlignment="1" pivotButton="0" quotePrefix="0" xfId="0">
      <alignment vertical="center" wrapText="1" indent="1"/>
    </xf>
    <xf numFmtId="0" fontId="4" fillId="4" borderId="1" applyAlignment="1" applyProtection="1" pivotButton="0" quotePrefix="0" xfId="0">
      <alignment horizontal="left" vertical="center"/>
      <protection locked="0" hidden="0"/>
    </xf>
    <xf numFmtId="0" fontId="0" fillId="0" borderId="5" applyProtection="1" pivotButton="0" quotePrefix="0" xfId="0">
      <protection locked="0" hidden="0"/>
    </xf>
    <xf numFmtId="0" fontId="0" fillId="0" borderId="6" applyProtection="1" pivotButton="0" quotePrefix="0" xfId="0">
      <protection locked="0" hidden="0"/>
    </xf>
    <xf numFmtId="166" fontId="4" fillId="4" borderId="1" applyAlignment="1" applyProtection="1" pivotButton="0" quotePrefix="0" xfId="0">
      <alignment horizontal="right" vertical="center"/>
      <protection locked="0" hidden="0"/>
    </xf>
    <xf numFmtId="0" fontId="15" fillId="0" borderId="0" applyAlignment="1" pivotButton="0" quotePrefix="0" xfId="0">
      <alignment horizontal="left" indent="1"/>
    </xf>
    <xf numFmtId="0" fontId="15" fillId="0" borderId="0" applyAlignment="1" pivotButton="0" quotePrefix="0" xfId="0">
      <alignment horizontal="right"/>
    </xf>
    <xf numFmtId="0" fontId="15" fillId="0" borderId="0" pivotButton="0" quotePrefix="0" xfId="0"/>
    <xf numFmtId="3" fontId="4" fillId="4" borderId="1" applyAlignment="1" applyProtection="1" pivotButton="0" quotePrefix="0" xfId="0">
      <alignment horizontal="right" vertical="center"/>
      <protection locked="0" hidden="0"/>
    </xf>
    <xf numFmtId="165" fontId="5" fillId="5" borderId="2" applyAlignment="1" pivotButton="0" quotePrefix="0" xfId="0">
      <alignment horizontal="right" vertical="center"/>
    </xf>
    <xf numFmtId="166" fontId="5" fillId="5" borderId="2" applyAlignment="1" pivotButton="0" quotePrefix="0" xfId="0">
      <alignment horizontal="right" vertical="center"/>
    </xf>
    <xf numFmtId="0" fontId="12" fillId="0" borderId="0" applyAlignment="1" pivotButton="0" quotePrefix="0" xfId="0">
      <alignment vertical="center" wrapText="1"/>
    </xf>
    <xf numFmtId="0" fontId="3" fillId="0" borderId="0" applyAlignment="1" pivotButton="0" quotePrefix="0" xfId="0">
      <alignment vertical="center" wrapText="1" indent="1"/>
    </xf>
    <xf numFmtId="166" fontId="10" fillId="5" borderId="2" applyAlignment="1" pivotButton="0" quotePrefix="0" xfId="0">
      <alignment horizontal="right" vertical="center"/>
    </xf>
    <xf numFmtId="9" fontId="4" fillId="4" borderId="1" applyAlignment="1" applyProtection="1" pivotButton="0" quotePrefix="0" xfId="0">
      <alignment horizontal="right" vertical="center"/>
      <protection locked="0" hidden="0"/>
    </xf>
    <xf numFmtId="166" fontId="13" fillId="5" borderId="2" applyAlignment="1" pivotButton="0" quotePrefix="0" xfId="0">
      <alignment horizontal="right" vertical="center"/>
    </xf>
    <xf numFmtId="49" fontId="13" fillId="5" borderId="2" applyAlignment="1" pivotButton="0" quotePrefix="0" xfId="0">
      <alignment horizontal="center" vertical="center"/>
    </xf>
    <xf numFmtId="0" fontId="15" fillId="0" borderId="0" applyAlignment="1" pivotButton="0" quotePrefix="0" xfId="0">
      <alignment indent="1"/>
    </xf>
    <xf numFmtId="167" fontId="16" fillId="7" borderId="0" applyAlignment="1" pivotButton="0" quotePrefix="0" xfId="0">
      <alignment horizontal="center"/>
    </xf>
    <xf numFmtId="168" fontId="16" fillId="7" borderId="0" applyAlignment="1" pivotButton="0" quotePrefix="0" xfId="0">
      <alignment horizontal="left" indent="1"/>
    </xf>
    <xf numFmtId="0" fontId="8" fillId="6" borderId="0" applyAlignment="1" pivotButton="0" quotePrefix="0" xfId="0">
      <alignment horizontal="left" indent="1"/>
    </xf>
    <xf numFmtId="0" fontId="8" fillId="6" borderId="0" applyAlignment="1" pivotButton="0" quotePrefix="0" xfId="0">
      <alignment horizontal="center"/>
    </xf>
    <xf numFmtId="0" fontId="9" fillId="4" borderId="1" applyAlignment="1" applyProtection="1" pivotButton="0" quotePrefix="0" xfId="0">
      <alignment horizontal="left" vertical="center"/>
      <protection locked="0" hidden="0"/>
    </xf>
    <xf numFmtId="164" fontId="4" fillId="4" borderId="1" applyAlignment="1" applyProtection="1" pivotButton="0" quotePrefix="0" xfId="0">
      <alignment horizontal="right" vertical="center"/>
      <protection locked="0" hidden="0"/>
    </xf>
    <xf numFmtId="165" fontId="4" fillId="4" borderId="1" applyAlignment="1" applyProtection="1" pivotButton="0" quotePrefix="0" xfId="0">
      <alignment horizontal="right" vertical="center"/>
      <protection locked="0" hidden="0"/>
    </xf>
    <xf numFmtId="169" fontId="4" fillId="4" borderId="1" applyAlignment="1" applyProtection="1" pivotButton="0" quotePrefix="0" xfId="0">
      <alignment horizontal="right" vertical="center"/>
      <protection locked="0" hidden="0"/>
    </xf>
    <xf numFmtId="1" fontId="4" fillId="4" borderId="1" applyAlignment="1" applyProtection="1" pivotButton="0" quotePrefix="0" xfId="0">
      <alignment horizontal="right" vertical="center"/>
      <protection locked="0" hidden="0"/>
    </xf>
    <xf numFmtId="169" fontId="5" fillId="5" borderId="2" applyAlignment="1" pivotButton="0" quotePrefix="0" xfId="0">
      <alignment horizontal="right" vertical="center"/>
    </xf>
    <xf numFmtId="10" fontId="4" fillId="4" borderId="1" applyAlignment="1" applyProtection="1" pivotButton="0" quotePrefix="0" xfId="0">
      <alignment horizontal="right" vertical="center"/>
      <protection locked="0" hidden="0"/>
    </xf>
    <xf numFmtId="10" fontId="5" fillId="5" borderId="2" applyAlignment="1" pivotButton="0" quotePrefix="0" xfId="0">
      <alignment horizontal="right" vertical="center"/>
    </xf>
    <xf numFmtId="0" fontId="16" fillId="6" borderId="0" applyAlignment="1" pivotButton="0" quotePrefix="0" xfId="0">
      <alignment horizontal="center" vertical="center" wrapText="1"/>
    </xf>
    <xf numFmtId="170" fontId="17" fillId="8" borderId="2" applyAlignment="1" applyProtection="1" pivotButton="0" quotePrefix="0" xfId="0">
      <alignment vertical="center"/>
      <protection locked="0" hidden="0"/>
    </xf>
    <xf numFmtId="0" fontId="18" fillId="8" borderId="2" applyAlignment="1" applyProtection="1" pivotButton="0" quotePrefix="0" xfId="0">
      <alignment vertical="center"/>
      <protection locked="0" hidden="0"/>
    </xf>
    <xf numFmtId="166" fontId="18" fillId="8" borderId="2" applyAlignment="1" applyProtection="1" pivotButton="0" quotePrefix="0" xfId="0">
      <alignment vertical="center"/>
      <protection locked="0" hidden="0"/>
    </xf>
    <xf numFmtId="9" fontId="18" fillId="8" borderId="2" applyAlignment="1" applyProtection="1" pivotButton="0" quotePrefix="0" xfId="0">
      <alignment vertical="center"/>
      <protection locked="0" hidden="0"/>
    </xf>
    <xf numFmtId="166" fontId="17" fillId="5" borderId="2" applyAlignment="1" pivotButton="0" quotePrefix="0" xfId="0">
      <alignment vertical="center"/>
    </xf>
    <xf numFmtId="170" fontId="17" fillId="9" borderId="2" applyAlignment="1" applyProtection="1" pivotButton="0" quotePrefix="0" xfId="0">
      <alignment vertical="center"/>
      <protection locked="0" hidden="0"/>
    </xf>
    <xf numFmtId="0" fontId="18" fillId="9" borderId="2" applyAlignment="1" applyProtection="1" pivotButton="0" quotePrefix="0" xfId="0">
      <alignment vertical="center"/>
      <protection locked="0" hidden="0"/>
    </xf>
    <xf numFmtId="166" fontId="18" fillId="9" borderId="2" applyAlignment="1" applyProtection="1" pivotButton="0" quotePrefix="0" xfId="0">
      <alignment vertical="center"/>
      <protection locked="0" hidden="0"/>
    </xf>
    <xf numFmtId="9" fontId="18" fillId="9" borderId="2" applyAlignment="1" applyProtection="1" pivotButton="0" quotePrefix="0" xfId="0">
      <alignment vertical="center"/>
      <protection locked="0" hidden="0"/>
    </xf>
    <xf numFmtId="166" fontId="17" fillId="9" borderId="2" applyAlignment="1" applyProtection="1" pivotButton="0" quotePrefix="0" xfId="0">
      <alignment vertical="center"/>
      <protection locked="0" hidden="0"/>
    </xf>
    <xf numFmtId="0" fontId="17" fillId="8" borderId="2" applyAlignment="1" applyProtection="1" pivotButton="0" quotePrefix="0" xfId="0">
      <alignment vertical="center"/>
      <protection locked="0" hidden="0"/>
    </xf>
    <xf numFmtId="166" fontId="17" fillId="8" borderId="2" applyAlignment="1" applyProtection="1" pivotButton="0" quotePrefix="0" xfId="0">
      <alignment vertical="center"/>
      <protection locked="0" hidden="0"/>
    </xf>
    <xf numFmtId="9" fontId="17" fillId="8" borderId="2" applyAlignment="1" applyProtection="1" pivotButton="0" quotePrefix="0" xfId="0">
      <alignment vertical="center"/>
      <protection locked="0" hidden="0"/>
    </xf>
    <xf numFmtId="0" fontId="17" fillId="9" borderId="2" applyAlignment="1" applyProtection="1" pivotButton="0" quotePrefix="0" xfId="0">
      <alignment vertical="center"/>
      <protection locked="0" hidden="0"/>
    </xf>
    <xf numFmtId="9" fontId="17" fillId="9" borderId="2" applyAlignment="1" applyProtection="1" pivotButton="0" quotePrefix="0" xfId="0">
      <alignment vertical="center"/>
      <protection locked="0" hidden="0"/>
    </xf>
  </cellXfs>
  <cellStyles count="1">
    <cellStyle name="Normal" xfId="0" builtinId="0" hidden="0"/>
  </cellStyles>
  <dxfs count="5">
    <dxf>
      <font>
        <name val="Arial"/>
        <b val="1"/>
        <color rgb="0016834F"/>
      </font>
      <fill>
        <patternFill patternType="solid">
          <fgColor rgb="00E7F6EE"/>
        </patternFill>
      </fill>
    </dxf>
    <dxf>
      <font>
        <name val="Arial"/>
        <b val="1"/>
        <color rgb="008A6400"/>
      </font>
      <fill>
        <patternFill patternType="solid">
          <fgColor rgb="00FFF7DB"/>
        </patternFill>
      </fill>
    </dxf>
    <dxf>
      <font>
        <name val="Arial"/>
        <b val="1"/>
        <color rgb="00B42318"/>
      </font>
      <fill>
        <patternFill patternType="solid">
          <fgColor rgb="00FDECEA"/>
        </patternFill>
      </fill>
    </dxf>
    <dxf>
      <font>
        <name val="Arial"/>
        <color rgb="0016834F"/>
      </font>
      <fill>
        <patternFill patternType="solid">
          <fgColor rgb="00E7F6EE"/>
        </patternFill>
      </fill>
    </dxf>
    <dxf>
      <font>
        <name val="Arial"/>
        <color rgb="00B42318"/>
      </font>
      <fill>
        <patternFill patternType="solid">
          <f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thewholesalerstoolbox.com" TargetMode="External" Id="rId1"/></Relationships>
</file>

<file path=xl/worksheets/sheet1.xml><?xml version="1.0" encoding="utf-8"?>
<worksheet xmlns="http://schemas.openxmlformats.org/spreadsheetml/2006/main">
  <sheetPr>
    <tabColor rgb="00F26B1D"/>
    <outlinePr summaryBelow="1" summaryRight="1"/>
    <pageSetUpPr fitToPage="1"/>
  </sheetPr>
  <dimension ref="A1:D24"/>
  <sheetViews>
    <sheetView showGridLines="0" workbookViewId="0">
      <selection activeCell="A1" sqref="A1"/>
    </sheetView>
  </sheetViews>
  <sheetFormatPr baseColWidth="8" defaultRowHeight="15"/>
  <cols>
    <col width="4" customWidth="1" min="1" max="1"/>
    <col width="26" customWidth="1" min="2" max="2"/>
    <col width="70" customWidth="1" min="3" max="3"/>
    <col width="4" customWidth="1" min="4" max="4"/>
  </cols>
  <sheetData>
    <row r="1" ht="30" customHeight="1">
      <c r="A1" s="1" t="inlineStr">
        <is>
          <t>THE WHOLESALERS TOOLBOX  ·  Wholesale Deal Analyzer</t>
        </is>
      </c>
      <c r="B1" s="2" t="n"/>
      <c r="C1" s="2" t="n"/>
      <c r="D1" s="2" t="n"/>
    </row>
    <row r="2" ht="20" customHeight="1">
      <c r="A2" s="3" t="inlineStr">
        <is>
          <t>A free deal-analysis workbook from thewholesalerstoolbox.com</t>
        </is>
      </c>
      <c r="B2" s="2" t="n"/>
      <c r="C2" s="2" t="n"/>
      <c r="D2" s="2" t="n"/>
    </row>
    <row r="3" ht="4" customHeight="1">
      <c r="A3" s="4" t="n"/>
      <c r="B3" s="4" t="n"/>
      <c r="C3" s="4" t="n"/>
      <c r="D3" s="4" t="n"/>
    </row>
    <row r="5" ht="42" customHeight="1">
      <c r="B5" s="5" t="inlineStr">
        <is>
          <t>What this is</t>
        </is>
      </c>
      <c r="C5" s="6" t="inlineStr">
        <is>
          <t>A simple workbook for sizing up a potential wholesale deal: estimate repairs, average your comps into an ARV, calculate a maximum allowable offer (MAO), and see the deal the way a flipper or a landlord would before you make an offer.</t>
        </is>
      </c>
    </row>
    <row r="6">
      <c r="B6" s="7" t="n"/>
      <c r="C6" s="8" t="n"/>
    </row>
    <row r="7" ht="30" customHeight="1">
      <c r="B7" s="5" t="inlineStr">
        <is>
          <t>How to use it</t>
        </is>
      </c>
      <c r="C7" s="6" t="inlineStr">
        <is>
          <t>1. Repair Estimator: walk the property and enter a quantity and a local cost per unit for each item. The total flows to the Deal Analyzer.</t>
        </is>
      </c>
    </row>
    <row r="8" ht="42" customHeight="1">
      <c r="B8" s="7" t="n"/>
      <c r="C8" s="6" t="inlineStr">
        <is>
          <t>2. Deal Analyzer: enter the address, asking price, up to 3 sold comps (they average into ARV), your buyer's target % (70% is a common starting point) and your assignment fee.</t>
        </is>
      </c>
    </row>
    <row r="9" ht="42" customHeight="1">
      <c r="B9" s="7" t="n"/>
      <c r="C9" s="6" t="inlineStr">
        <is>
          <t>3. Read the outputs: MAO, spread vs. asking, and the GO / NEGOTIATE / NO-GO signal. Check the sensitivity table to see how much room you have if ARV or repairs are off.</t>
        </is>
      </c>
    </row>
    <row r="10" ht="42" customHeight="1">
      <c r="B10" s="7" t="n"/>
      <c r="C10" s="6" t="inlineStr">
        <is>
          <t>4. Buyer View: shows the deal from a fix-and-flip buyer's side (purchase, rehab, holding, closing, selling costs, profit and ROI). Adjust the assumptions to match your local buyers.</t>
        </is>
      </c>
    </row>
    <row r="11" ht="30" customHeight="1">
      <c r="B11" s="7" t="n"/>
      <c r="C11" s="6" t="inlineStr">
        <is>
          <t>5. Rental View: shows the deal from a buy-and-hold buyer's side (rent, PITI, expenses, cash flow, cap rate).</t>
        </is>
      </c>
    </row>
    <row r="12" ht="20" customHeight="1">
      <c r="B12" s="7" t="n"/>
      <c r="C12" s="6" t="inlineStr">
        <is>
          <t>6. Deal Tracker: log every lead and offer so nothing slips through the cracks.</t>
        </is>
      </c>
    </row>
    <row r="13">
      <c r="B13" s="7" t="n"/>
      <c r="C13" s="8" t="n"/>
    </row>
    <row r="14">
      <c r="B14" s="5" t="inlineStr">
        <is>
          <t>Color key</t>
        </is>
      </c>
      <c r="C14" s="8" t="n"/>
    </row>
    <row r="15" ht="20" customHeight="1">
      <c r="B15" s="9" t="inlineStr">
        <is>
          <t>Orange cells</t>
        </is>
      </c>
      <c r="C15" s="6" t="inlineStr">
        <is>
          <t>Inputs. Type your numbers here. Every other cell is a formula and is locked.</t>
        </is>
      </c>
    </row>
    <row r="16" ht="30" customHeight="1">
      <c r="B16" s="10" t="inlineStr">
        <is>
          <t>Blue cells</t>
        </is>
      </c>
      <c r="C16" s="6" t="inlineStr">
        <is>
          <t>Calculated outputs. Sheets are protected with no password; unprotect them (Review &gt; Unprotect Sheet) if you want to change a formula.</t>
        </is>
      </c>
    </row>
    <row r="17">
      <c r="B17" s="7" t="n"/>
      <c r="C17" s="8" t="n"/>
    </row>
    <row r="18" ht="42" customHeight="1">
      <c r="B18" s="5" t="inlineStr">
        <is>
          <t>Example data</t>
        </is>
      </c>
      <c r="C18" s="6" t="inlineStr">
        <is>
          <t>Every number already in this workbook is EXAMPLE DATA for a made-up property, there only to show how the formulas work. Replace it with your own numbers. The example costs are not local pricing.</t>
        </is>
      </c>
    </row>
    <row r="19">
      <c r="B19" s="7" t="n"/>
      <c r="C19" s="8" t="n"/>
    </row>
    <row r="20" ht="72" customHeight="1">
      <c r="B20" s="5" t="inlineStr">
        <is>
          <t>Disclaimer</t>
        </is>
      </c>
      <c r="C20" s="11" t="inlineStr">
        <is>
          <t>Estimates only. This workbook is an educational calculator, not legal, tax, or financial advice. We are not attorneys or financial advisors. Results depend entirely on the numbers you enter. Verify ARV, repair costs, taxes, insurance, closing costs, and local rules about wholesaling and assignment contracts with local professionals before you make or accept any offer. No results are promised or implied.</t>
        </is>
      </c>
    </row>
    <row r="21">
      <c r="B21" s="7" t="n"/>
      <c r="C21" s="8" t="n"/>
    </row>
    <row r="22" ht="30" customHeight="1">
      <c r="B22" s="5" t="inlineStr">
        <is>
          <t>Google Sheets</t>
        </is>
      </c>
      <c r="C22" s="6" t="inlineStr">
        <is>
          <t>Works in Excel, Google Sheets (File &gt; Import or open from Drive) and LibreOffice. All formulas recalculate automatically.</t>
        </is>
      </c>
    </row>
    <row r="23">
      <c r="B23" s="7" t="n"/>
      <c r="C23" s="8" t="n"/>
    </row>
    <row r="24" ht="30" customHeight="1">
      <c r="B24" s="5" t="inlineStr">
        <is>
          <t>More tools</t>
        </is>
      </c>
      <c r="C24" s="12" t="inlineStr">
        <is>
          <t>Contracts, cash-buyer tools, dialers and training: thewholesalerstoolbox.com</t>
        </is>
      </c>
    </row>
  </sheetData>
  <sheetProtection selectLockedCells="0" selectUnlockedCells="0" sheet="1" objects="0" insertRows="1" insertHyperlinks="1" autoFilter="1" scenarios="0" formatColumns="0" deleteColumns="1" insertColumns="1" pivotTables="1" deleteRows="1" formatCells="1" formatRows="0" sort="1"/>
  <mergeCells count="2">
    <mergeCell ref="A1:D1"/>
    <mergeCell ref="A2:D2"/>
  </mergeCells>
  <hyperlinks>
    <hyperlink xmlns:r="http://schemas.openxmlformats.org/officeDocument/2006/relationships" ref="C24" r:id="rId1"/>
  </hyperlinks>
  <printOptions horizontalCentered="1"/>
  <pageMargins left="0.4" right="0.4" top="0.5" bottom="0.5" header="0.5" footer="0.5"/>
  <pageSetup orientation="portrait" paperSize="1" fitToHeight="0" fitToWidth="1"/>
  <headerFooter>
    <oddHeader/>
    <oddFooter>&amp;C&amp;8 The Wholesalers Toolbox · Wholesale Deal Analyzer · Estimates only · Page &amp;P of &amp;N</oddFooter>
    <evenHeader/>
    <evenFooter/>
    <firstHeader/>
    <firstFooter/>
  </headerFooter>
</worksheet>
</file>

<file path=xl/worksheets/sheet2.xml><?xml version="1.0" encoding="utf-8"?>
<worksheet xmlns="http://schemas.openxmlformats.org/spreadsheetml/2006/main">
  <sheetPr>
    <tabColor rgb="00F26B1D"/>
    <outlinePr summaryBelow="1" summaryRight="1"/>
    <pageSetUpPr fitToPage="1"/>
  </sheetPr>
  <dimension ref="A1:E37"/>
  <sheetViews>
    <sheetView showGridLines="0" workbookViewId="0">
      <selection activeCell="A1" sqref="A1"/>
    </sheetView>
  </sheetViews>
  <sheetFormatPr baseColWidth="8" defaultRowHeight="15"/>
  <cols>
    <col width="34" customWidth="1" min="1" max="1"/>
    <col width="18" customWidth="1" min="2" max="2"/>
    <col width="18" customWidth="1" min="3" max="3"/>
    <col width="18" customWidth="1" min="4" max="4"/>
    <col width="30" customWidth="1" min="5" max="5"/>
  </cols>
  <sheetData>
    <row r="1" ht="30" customHeight="1">
      <c r="A1" s="1" t="inlineStr">
        <is>
          <t>Deal Analyzer</t>
        </is>
      </c>
      <c r="B1" s="2" t="n"/>
      <c r="C1" s="2" t="n"/>
      <c r="D1" s="2" t="n"/>
      <c r="E1" s="2" t="n"/>
    </row>
    <row r="2" ht="20" customHeight="1">
      <c r="A2" s="3" t="inlineStr">
        <is>
          <t>EXAMPLE DATA: orange cells are inputs. Replace with your own deal.</t>
        </is>
      </c>
      <c r="B2" s="2" t="n"/>
      <c r="C2" s="2" t="n"/>
      <c r="D2" s="2" t="n"/>
      <c r="E2" s="2" t="n"/>
    </row>
    <row r="3" ht="4" customHeight="1">
      <c r="A3" s="4" t="n"/>
      <c r="B3" s="4" t="n"/>
      <c r="C3" s="4" t="n"/>
      <c r="D3" s="4" t="n"/>
      <c r="E3" s="4" t="n"/>
    </row>
    <row r="5" ht="20" customHeight="1">
      <c r="A5" s="13" t="inlineStr">
        <is>
          <t>PROPERTY &amp; PRICE</t>
        </is>
      </c>
      <c r="B5" s="14" t="n"/>
      <c r="C5" s="14" t="n"/>
      <c r="D5" s="14" t="n"/>
      <c r="E5" s="14" t="n"/>
    </row>
    <row r="6">
      <c r="A6" s="15" t="inlineStr">
        <is>
          <t>Property address</t>
        </is>
      </c>
      <c r="B6" s="16" t="inlineStr">
        <is>
          <t>123 Example St, Anytown (example)</t>
        </is>
      </c>
      <c r="C6" s="17" t="n"/>
      <c r="D6" s="18" t="n"/>
    </row>
    <row r="7">
      <c r="A7" s="15" t="inlineStr">
        <is>
          <t>Seller's asking price</t>
        </is>
      </c>
      <c r="B7" s="19" t="n">
        <v>95000</v>
      </c>
    </row>
    <row r="9" ht="20" customHeight="1">
      <c r="A9" s="13" t="inlineStr">
        <is>
          <t>AFTER-REPAIR VALUE (ARV) FROM COMPS</t>
        </is>
      </c>
      <c r="B9" s="14" t="n"/>
      <c r="C9" s="14" t="n"/>
      <c r="D9" s="14" t="n"/>
      <c r="E9" s="14" t="n"/>
    </row>
    <row r="10">
      <c r="A10" s="20" t="inlineStr">
        <is>
          <t>Comp</t>
        </is>
      </c>
      <c r="B10" s="21" t="inlineStr">
        <is>
          <t>Sold price</t>
        </is>
      </c>
      <c r="C10" s="21" t="inlineStr">
        <is>
          <t>Sq ft</t>
        </is>
      </c>
      <c r="D10" s="21" t="inlineStr">
        <is>
          <t xml:space="preserve">$ / sq ft </t>
        </is>
      </c>
      <c r="E10" s="22" t="inlineStr">
        <is>
          <t xml:space="preserve">  Comp address / notes</t>
        </is>
      </c>
    </row>
    <row r="11">
      <c r="A11" s="15" t="inlineStr">
        <is>
          <t>Comp 1</t>
        </is>
      </c>
      <c r="B11" s="19" t="n">
        <v>245000</v>
      </c>
      <c r="C11" s="23" t="n">
        <v>1250</v>
      </c>
      <c r="D11" s="24">
        <f>IF(AND(B11&gt;0,C11&gt;0),B11/C11,"")</f>
        <v/>
      </c>
      <c r="E11" s="16" t="inlineStr">
        <is>
          <t>Example comp 1</t>
        </is>
      </c>
    </row>
    <row r="12">
      <c r="A12" s="15" t="inlineStr">
        <is>
          <t>Comp 2</t>
        </is>
      </c>
      <c r="B12" s="19" t="n">
        <v>250000</v>
      </c>
      <c r="C12" s="23" t="n">
        <v>1300</v>
      </c>
      <c r="D12" s="24">
        <f>IF(AND(B12&gt;0,C12&gt;0),B12/C12,"")</f>
        <v/>
      </c>
      <c r="E12" s="16" t="inlineStr">
        <is>
          <t>Example comp 2</t>
        </is>
      </c>
    </row>
    <row r="13">
      <c r="A13" s="15" t="inlineStr">
        <is>
          <t>Comp 3</t>
        </is>
      </c>
      <c r="B13" s="19" t="n">
        <v>240000</v>
      </c>
      <c r="C13" s="23" t="n">
        <v>1200</v>
      </c>
      <c r="D13" s="24">
        <f>IF(AND(B13&gt;0,C13&gt;0),B13/C13,"")</f>
        <v/>
      </c>
      <c r="E13" s="16" t="inlineStr">
        <is>
          <t>Example comp 3</t>
        </is>
      </c>
    </row>
    <row r="14">
      <c r="A14" s="15" t="inlineStr">
        <is>
          <t>Average of comps</t>
        </is>
      </c>
      <c r="B14" s="25">
        <f>IFERROR(AVERAGE(B11:B13),0)</f>
        <v/>
      </c>
      <c r="D14" s="24">
        <f>IFERROR(AVERAGE(D11:D13),0)</f>
        <v/>
      </c>
    </row>
    <row r="15">
      <c r="A15" s="15" t="inlineStr">
        <is>
          <t>ARV override (optional)</t>
        </is>
      </c>
      <c r="B15" s="19" t="n"/>
      <c r="C15" s="26" t="inlineStr">
        <is>
          <t>Leave blank to use the comp average</t>
        </is>
      </c>
    </row>
    <row r="16">
      <c r="A16" s="27" t="inlineStr">
        <is>
          <t>ARV used</t>
        </is>
      </c>
      <c r="B16" s="28">
        <f>IF(N(B15)&gt;0,B15,B14)</f>
        <v/>
      </c>
    </row>
    <row r="18" ht="20" customHeight="1">
      <c r="A18" s="13" t="inlineStr">
        <is>
          <t>REPAIRS, TARGET % &amp; FEE</t>
        </is>
      </c>
      <c r="B18" s="14" t="n"/>
      <c r="C18" s="14" t="n"/>
      <c r="D18" s="14" t="n"/>
      <c r="E18" s="14" t="n"/>
    </row>
    <row r="19">
      <c r="A19" s="15" t="inlineStr">
        <is>
          <t>Repair source</t>
        </is>
      </c>
      <c r="B19" s="16" t="inlineStr">
        <is>
          <t>Repair Estimator tab</t>
        </is>
      </c>
      <c r="C19" s="18" t="n"/>
      <c r="D19" s="26" t="inlineStr">
        <is>
          <t>Pick from the list</t>
        </is>
      </c>
    </row>
    <row r="20">
      <c r="A20" s="15" t="inlineStr">
        <is>
          <t>Repair Estimator total</t>
        </is>
      </c>
      <c r="B20" s="25">
        <f>'Repair Estimator'!$E$29</f>
        <v/>
      </c>
    </row>
    <row r="21">
      <c r="A21" s="15" t="inlineStr">
        <is>
          <t>Manual repair estimate</t>
        </is>
      </c>
      <c r="B21" s="19" t="n">
        <v>35000</v>
      </c>
      <c r="C21" s="26" t="inlineStr">
        <is>
          <t>Used only when source = Manual entry</t>
        </is>
      </c>
    </row>
    <row r="22">
      <c r="A22" s="27" t="inlineStr">
        <is>
          <t>Repairs used</t>
        </is>
      </c>
      <c r="B22" s="28">
        <f>IF(B19="Manual entry",B21,B20)</f>
        <v/>
      </c>
    </row>
    <row r="23">
      <c r="A23" s="15" t="inlineStr">
        <is>
          <t>Buyer's target % of ARV</t>
        </is>
      </c>
      <c r="B23" s="29" t="n">
        <v>0.7</v>
      </c>
      <c r="C23" s="26" t="inlineStr">
        <is>
          <t>70% is a common starting point; local buyers vary</t>
        </is>
      </c>
    </row>
    <row r="24">
      <c r="A24" s="15" t="inlineStr">
        <is>
          <t>Your assignment fee</t>
        </is>
      </c>
      <c r="B24" s="19" t="n">
        <v>10000</v>
      </c>
    </row>
    <row r="26" ht="20" customHeight="1">
      <c r="A26" s="13" t="inlineStr">
        <is>
          <t>RESULTS</t>
        </is>
      </c>
      <c r="B26" s="14" t="n"/>
      <c r="C26" s="14" t="n"/>
      <c r="D26" s="14" t="n"/>
      <c r="E26" s="14" t="n"/>
    </row>
    <row r="27">
      <c r="A27" s="15" t="inlineStr">
        <is>
          <t>Buyer's max price (ARV × % − repairs)</t>
        </is>
      </c>
      <c r="B27" s="25">
        <f>B16*B23-B22</f>
        <v/>
      </c>
      <c r="C27" s="26" t="inlineStr">
        <is>
          <t>Most an investor buyer would pay, all-in</t>
        </is>
      </c>
    </row>
    <row r="28">
      <c r="A28" s="27" t="inlineStr">
        <is>
          <t>MAO: your max offer to seller</t>
        </is>
      </c>
      <c r="B28" s="30">
        <f>B27-B24</f>
        <v/>
      </c>
      <c r="C28" s="26" t="inlineStr">
        <is>
          <t>ARV × % − repairs − your fee</t>
        </is>
      </c>
    </row>
    <row r="29">
      <c r="A29" s="15" t="inlineStr">
        <is>
          <t>Spread (MAO − asking)</t>
        </is>
      </c>
      <c r="B29" s="25">
        <f>B28-B7</f>
        <v/>
      </c>
      <c r="C29" s="26" t="inlineStr">
        <is>
          <t>Positive = asking is at or under your MAO</t>
        </is>
      </c>
    </row>
    <row r="30" ht="30" customHeight="1">
      <c r="A30" s="27" t="inlineStr">
        <is>
          <t>Deal signal</t>
        </is>
      </c>
      <c r="B30" s="31">
        <f>IF(B29&gt;=0,"GO",IF(B29&gt;=-B24,"NEGOTIATE","NO-GO"))</f>
        <v/>
      </c>
      <c r="C30" s="26" t="inlineStr">
        <is>
          <t>GO: asking ≤ MAO.  NEGOTIATE: gap is smaller than your fee.  NO-GO: gap is bigger than your fee.</t>
        </is>
      </c>
    </row>
    <row r="32" ht="20" customHeight="1">
      <c r="A32" s="13" t="inlineStr">
        <is>
          <t>SENSITIVITY: YOUR MAO IF ARV OR REPAIRS ARE OFF</t>
        </is>
      </c>
      <c r="B32" s="14" t="n"/>
      <c r="C32" s="14" t="n"/>
      <c r="D32" s="14" t="n"/>
      <c r="E32" s="14" t="n"/>
    </row>
    <row r="33">
      <c r="A33" s="32" t="inlineStr">
        <is>
          <t>Repairs ↓  /  ARV →</t>
        </is>
      </c>
      <c r="B33" s="33" t="n">
        <v>-0.05</v>
      </c>
      <c r="C33" s="33" t="n">
        <v>0</v>
      </c>
      <c r="D33" s="33" t="n">
        <v>0.05</v>
      </c>
    </row>
    <row r="34">
      <c r="A34" s="34" t="n">
        <v>-0.2</v>
      </c>
      <c r="B34" s="25">
        <f>$B$16*(1+B$33)*$B$23-$B$22*(1+$A34)-$B$24</f>
        <v/>
      </c>
      <c r="C34" s="25">
        <f>$B$16*(1+C$33)*$B$23-$B$22*(1+$A34)-$B$24</f>
        <v/>
      </c>
      <c r="D34" s="25">
        <f>$B$16*(1+D$33)*$B$23-$B$22*(1+$A34)-$B$24</f>
        <v/>
      </c>
    </row>
    <row r="35">
      <c r="A35" s="34" t="n">
        <v>0</v>
      </c>
      <c r="B35" s="25">
        <f>$B$16*(1+B$33)*$B$23-$B$22*(1+$A35)-$B$24</f>
        <v/>
      </c>
      <c r="C35" s="25">
        <f>$B$16*(1+C$33)*$B$23-$B$22*(1+$A35)-$B$24</f>
        <v/>
      </c>
      <c r="D35" s="25">
        <f>$B$16*(1+D$33)*$B$23-$B$22*(1+$A35)-$B$24</f>
        <v/>
      </c>
    </row>
    <row r="36">
      <c r="A36" s="34" t="n">
        <v>0.2</v>
      </c>
      <c r="B36" s="25">
        <f>$B$16*(1+B$33)*$B$23-$B$22*(1+$A36)-$B$24</f>
        <v/>
      </c>
      <c r="C36" s="25">
        <f>$B$16*(1+C$33)*$B$23-$B$22*(1+$A36)-$B$24</f>
        <v/>
      </c>
      <c r="D36" s="25">
        <f>$B$16*(1+D$33)*$B$23-$B$22*(1+$A36)-$B$24</f>
        <v/>
      </c>
    </row>
    <row r="37">
      <c r="A37" s="26" t="inlineStr">
        <is>
          <t>Green = MAO still at or above the asking price in that scenario. Red = below asking.</t>
        </is>
      </c>
    </row>
  </sheetData>
  <sheetProtection selectLockedCells="0" selectUnlockedCells="0" sheet="1" objects="0" insertRows="1" insertHyperlinks="1" autoFilter="1" scenarios="0" formatColumns="0" deleteColumns="1" insertColumns="1" pivotTables="1" deleteRows="1" formatCells="1" formatRows="0" sort="1"/>
  <mergeCells count="12">
    <mergeCell ref="C30:E30"/>
    <mergeCell ref="C28:E28"/>
    <mergeCell ref="C27:E27"/>
    <mergeCell ref="A2:E2"/>
    <mergeCell ref="B19:C19"/>
    <mergeCell ref="C23:E23"/>
    <mergeCell ref="C15:E15"/>
    <mergeCell ref="A1:E1"/>
    <mergeCell ref="A37:E37"/>
    <mergeCell ref="C29:E29"/>
    <mergeCell ref="C21:E21"/>
    <mergeCell ref="B6:D6"/>
  </mergeCells>
  <conditionalFormatting sqref="B30">
    <cfRule type="expression" priority="1" dxfId="0">
      <formula>$B$30="GO"</formula>
    </cfRule>
    <cfRule type="expression" priority="2" dxfId="1">
      <formula>$B$30="NEGOTIATE"</formula>
    </cfRule>
    <cfRule type="expression" priority="3" dxfId="2">
      <formula>$B$30="NO-GO"</formula>
    </cfRule>
  </conditionalFormatting>
  <conditionalFormatting sqref="B34:D36">
    <cfRule type="cellIs" priority="4" operator="greaterThanOrEqual" dxfId="3">
      <formula>$B$7</formula>
    </cfRule>
    <cfRule type="cellIs" priority="5" operator="lessThan" dxfId="4">
      <formula>$B$7</formula>
    </cfRule>
  </conditionalFormatting>
  <dataValidations count="1">
    <dataValidation sqref="B19" showDropDown="0" showInputMessage="0" showErrorMessage="0" allowBlank="0" type="list">
      <formula1>"Repair Estimator tab,Manual entry"</formula1>
    </dataValidation>
  </dataValidations>
  <printOptions horizontalCentered="1"/>
  <pageMargins left="0.4" right="0.4" top="0.5" bottom="0.5" header="0.5" footer="0.5"/>
  <pageSetup orientation="portrait" paperSize="1" fitToHeight="0" fitToWidth="1"/>
  <headerFooter>
    <oddHeader/>
    <oddFooter>&amp;C&amp;8 The Wholesalers Toolbox · Wholesale Deal Analyzer · Estimates only · Page &amp;P of &amp;N</oddFooter>
    <evenHeader/>
    <evenFooter/>
    <firstHeader/>
    <firstFooter/>
  </headerFooter>
</worksheet>
</file>

<file path=xl/worksheets/sheet3.xml><?xml version="1.0" encoding="utf-8"?>
<worksheet xmlns="http://schemas.openxmlformats.org/spreadsheetml/2006/main">
  <sheetPr>
    <tabColor rgb="0013233D"/>
    <outlinePr summaryBelow="1" summaryRight="1"/>
    <pageSetUpPr fitToPage="1"/>
  </sheetPr>
  <dimension ref="A1:F29"/>
  <sheetViews>
    <sheetView showGridLines="0" workbookViewId="0">
      <pane ySplit="5" topLeftCell="A6" activePane="bottomLeft" state="frozen"/>
      <selection pane="bottomLeft" activeCell="A1" sqref="A1"/>
    </sheetView>
  </sheetViews>
  <sheetFormatPr baseColWidth="8" defaultRowHeight="15"/>
  <cols>
    <col width="26" customWidth="1" min="1" max="1"/>
    <col width="16" customWidth="1" min="2" max="2"/>
    <col width="9" customWidth="1" min="3" max="3"/>
    <col width="16" customWidth="1" min="4" max="4"/>
    <col width="14" customWidth="1" min="5" max="5"/>
    <col width="38" customWidth="1" min="6" max="6"/>
  </cols>
  <sheetData>
    <row r="1" ht="30" customHeight="1">
      <c r="A1" s="1" t="inlineStr">
        <is>
          <t>Repair Estimator</t>
        </is>
      </c>
      <c r="B1" s="2" t="n"/>
      <c r="C1" s="2" t="n"/>
      <c r="D1" s="2" t="n"/>
      <c r="E1" s="2" t="n"/>
      <c r="F1" s="2" t="n"/>
    </row>
    <row r="2" ht="20" customHeight="1">
      <c r="A2" s="3" t="inlineStr">
        <is>
          <t>EXAMPLE DATA: replace quantities and per-unit costs with your walkthrough and local bids</t>
        </is>
      </c>
      <c r="B2" s="2" t="n"/>
      <c r="C2" s="2" t="n"/>
      <c r="D2" s="2" t="n"/>
      <c r="E2" s="2" t="n"/>
      <c r="F2" s="2" t="n"/>
    </row>
    <row r="3" ht="4" customHeight="1">
      <c r="A3" s="4" t="n"/>
      <c r="B3" s="4" t="n"/>
      <c r="C3" s="4" t="n"/>
      <c r="D3" s="4" t="n"/>
      <c r="E3" s="4" t="n"/>
      <c r="F3" s="4" t="n"/>
    </row>
    <row r="5">
      <c r="A5" s="35" t="inlineStr">
        <is>
          <t>Item</t>
        </is>
      </c>
      <c r="B5" s="36" t="inlineStr">
        <is>
          <t>Unit</t>
        </is>
      </c>
      <c r="C5" s="36" t="inlineStr">
        <is>
          <t>Qty</t>
        </is>
      </c>
      <c r="D5" s="36" t="inlineStr">
        <is>
          <t>Cost / unit</t>
        </is>
      </c>
      <c r="E5" s="36" t="inlineStr">
        <is>
          <t>Line total</t>
        </is>
      </c>
      <c r="F5" s="36" t="inlineStr">
        <is>
          <t>Notes</t>
        </is>
      </c>
    </row>
    <row r="6">
      <c r="A6" s="16" t="inlineStr">
        <is>
          <t>Roof</t>
        </is>
      </c>
      <c r="B6" s="37" t="inlineStr">
        <is>
          <t>square (100 sq ft)</t>
        </is>
      </c>
      <c r="C6" s="38" t="n">
        <v>20</v>
      </c>
      <c r="D6" s="39" t="n">
        <v>450</v>
      </c>
      <c r="E6" s="25">
        <f>C6*D6</f>
        <v/>
      </c>
      <c r="F6" s="16" t="inlineStr">
        <is>
          <t>Tear-off + shingles</t>
        </is>
      </c>
    </row>
    <row r="7">
      <c r="A7" s="16" t="inlineStr">
        <is>
          <t>HVAC</t>
        </is>
      </c>
      <c r="B7" s="37" t="inlineStr">
        <is>
          <t>system</t>
        </is>
      </c>
      <c r="C7" s="38" t="n">
        <v>1</v>
      </c>
      <c r="D7" s="39" t="n">
        <v>6500</v>
      </c>
      <c r="E7" s="25">
        <f>C7*D7</f>
        <v/>
      </c>
      <c r="F7" s="16" t="inlineStr">
        <is>
          <t>Furnace + AC</t>
        </is>
      </c>
    </row>
    <row r="8">
      <c r="A8" s="16" t="inlineStr">
        <is>
          <t>Water heater</t>
        </is>
      </c>
      <c r="B8" s="37" t="inlineStr">
        <is>
          <t>each</t>
        </is>
      </c>
      <c r="C8" s="38" t="n">
        <v>1</v>
      </c>
      <c r="D8" s="39" t="n">
        <v>1400</v>
      </c>
      <c r="E8" s="25">
        <f>C8*D8</f>
        <v/>
      </c>
      <c r="F8" s="16" t="inlineStr"/>
    </row>
    <row r="9">
      <c r="A9" s="16" t="inlineStr">
        <is>
          <t>Electrical</t>
        </is>
      </c>
      <c r="B9" s="37" t="inlineStr">
        <is>
          <t>allowance</t>
        </is>
      </c>
      <c r="C9" s="38" t="n">
        <v>1</v>
      </c>
      <c r="D9" s="39" t="n">
        <v>2500</v>
      </c>
      <c r="E9" s="25">
        <f>C9*D9</f>
        <v/>
      </c>
      <c r="F9" s="16" t="inlineStr">
        <is>
          <t>Panel, outlets, fixtures</t>
        </is>
      </c>
    </row>
    <row r="10">
      <c r="A10" s="16" t="inlineStr">
        <is>
          <t>Plumbing</t>
        </is>
      </c>
      <c r="B10" s="37" t="inlineStr">
        <is>
          <t>allowance</t>
        </is>
      </c>
      <c r="C10" s="38" t="n">
        <v>1</v>
      </c>
      <c r="D10" s="39" t="n">
        <v>2000</v>
      </c>
      <c r="E10" s="25">
        <f>C10*D10</f>
        <v/>
      </c>
      <c r="F10" s="16" t="inlineStr"/>
    </row>
    <row r="11">
      <c r="A11" s="16" t="inlineStr">
        <is>
          <t>Kitchen</t>
        </is>
      </c>
      <c r="B11" s="37" t="inlineStr">
        <is>
          <t>allowance</t>
        </is>
      </c>
      <c r="C11" s="38" t="n">
        <v>1</v>
      </c>
      <c r="D11" s="39" t="n">
        <v>12000</v>
      </c>
      <c r="E11" s="25">
        <f>C11*D11</f>
        <v/>
      </c>
      <c r="F11" s="16" t="inlineStr">
        <is>
          <t>Cabinets, counters, appliances</t>
        </is>
      </c>
    </row>
    <row r="12">
      <c r="A12" s="16" t="inlineStr">
        <is>
          <t>Bathrooms</t>
        </is>
      </c>
      <c r="B12" s="37" t="inlineStr">
        <is>
          <t>each</t>
        </is>
      </c>
      <c r="C12" s="38" t="n">
        <v>2</v>
      </c>
      <c r="D12" s="39" t="n">
        <v>6000</v>
      </c>
      <c r="E12" s="25">
        <f>C12*D12</f>
        <v/>
      </c>
      <c r="F12" s="16" t="inlineStr">
        <is>
          <t>Full refresh per bath</t>
        </is>
      </c>
    </row>
    <row r="13">
      <c r="A13" s="16" t="inlineStr">
        <is>
          <t>Flooring</t>
        </is>
      </c>
      <c r="B13" s="37" t="inlineStr">
        <is>
          <t>sq ft</t>
        </is>
      </c>
      <c r="C13" s="38" t="n">
        <v>1200</v>
      </c>
      <c r="D13" s="39" t="n">
        <v>4</v>
      </c>
      <c r="E13" s="25">
        <f>C13*D13</f>
        <v/>
      </c>
      <c r="F13" s="16" t="inlineStr">
        <is>
          <t>LVP installed</t>
        </is>
      </c>
    </row>
    <row r="14">
      <c r="A14" s="16" t="inlineStr">
        <is>
          <t>Interior paint</t>
        </is>
      </c>
      <c r="B14" s="37" t="inlineStr">
        <is>
          <t>sq ft (floor area)</t>
        </is>
      </c>
      <c r="C14" s="38" t="n">
        <v>1200</v>
      </c>
      <c r="D14" s="39" t="n">
        <v>2.5</v>
      </c>
      <c r="E14" s="25">
        <f>C14*D14</f>
        <v/>
      </c>
      <c r="F14" s="16" t="inlineStr"/>
    </row>
    <row r="15">
      <c r="A15" s="16" t="inlineStr">
        <is>
          <t>Exterior paint / siding</t>
        </is>
      </c>
      <c r="B15" s="37" t="inlineStr">
        <is>
          <t>allowance</t>
        </is>
      </c>
      <c r="C15" s="38" t="n">
        <v>0</v>
      </c>
      <c r="D15" s="39" t="n">
        <v>0</v>
      </c>
      <c r="E15" s="25">
        <f>C15*D15</f>
        <v/>
      </c>
      <c r="F15" s="16" t="inlineStr"/>
    </row>
    <row r="16">
      <c r="A16" s="16" t="inlineStr">
        <is>
          <t>Windows</t>
        </is>
      </c>
      <c r="B16" s="37" t="inlineStr">
        <is>
          <t>each</t>
        </is>
      </c>
      <c r="C16" s="38" t="n">
        <v>0</v>
      </c>
      <c r="D16" s="39" t="n">
        <v>450</v>
      </c>
      <c r="E16" s="25">
        <f>C16*D16</f>
        <v/>
      </c>
      <c r="F16" s="16" t="inlineStr"/>
    </row>
    <row r="17">
      <c r="A17" s="16" t="inlineStr">
        <is>
          <t>Doors</t>
        </is>
      </c>
      <c r="B17" s="37" t="inlineStr">
        <is>
          <t>each</t>
        </is>
      </c>
      <c r="C17" s="38" t="n">
        <v>4</v>
      </c>
      <c r="D17" s="39" t="n">
        <v>250</v>
      </c>
      <c r="E17" s="25">
        <f>C17*D17</f>
        <v/>
      </c>
      <c r="F17" s="16" t="inlineStr">
        <is>
          <t>Interior / exterior</t>
        </is>
      </c>
    </row>
    <row r="18">
      <c r="A18" s="16" t="inlineStr">
        <is>
          <t>Drywall repair</t>
        </is>
      </c>
      <c r="B18" s="37" t="inlineStr">
        <is>
          <t>allowance</t>
        </is>
      </c>
      <c r="C18" s="38" t="n">
        <v>1</v>
      </c>
      <c r="D18" s="39" t="n">
        <v>1000</v>
      </c>
      <c r="E18" s="25">
        <f>C18*D18</f>
        <v/>
      </c>
      <c r="F18" s="16" t="inlineStr"/>
    </row>
    <row r="19">
      <c r="A19" s="16" t="inlineStr">
        <is>
          <t>Foundation / structural</t>
        </is>
      </c>
      <c r="B19" s="37" t="inlineStr">
        <is>
          <t>allowance</t>
        </is>
      </c>
      <c r="C19" s="38" t="n">
        <v>0</v>
      </c>
      <c r="D19" s="39" t="n">
        <v>0</v>
      </c>
      <c r="E19" s="25">
        <f>C19*D19</f>
        <v/>
      </c>
      <c r="F19" s="16" t="inlineStr">
        <is>
          <t>Get a professional inspection</t>
        </is>
      </c>
    </row>
    <row r="20">
      <c r="A20" s="16" t="inlineStr">
        <is>
          <t>Landscaping / exterior</t>
        </is>
      </c>
      <c r="B20" s="37" t="inlineStr">
        <is>
          <t>allowance</t>
        </is>
      </c>
      <c r="C20" s="38" t="n">
        <v>1</v>
      </c>
      <c r="D20" s="39" t="n">
        <v>1000</v>
      </c>
      <c r="E20" s="25">
        <f>C20*D20</f>
        <v/>
      </c>
      <c r="F20" s="16" t="inlineStr"/>
    </row>
    <row r="21">
      <c r="A21" s="16" t="inlineStr">
        <is>
          <t>Cleanout / dumpster</t>
        </is>
      </c>
      <c r="B21" s="37" t="inlineStr">
        <is>
          <t>each</t>
        </is>
      </c>
      <c r="C21" s="38" t="n">
        <v>1</v>
      </c>
      <c r="D21" s="39" t="n">
        <v>600</v>
      </c>
      <c r="E21" s="25">
        <f>C21*D21</f>
        <v/>
      </c>
      <c r="F21" s="16" t="inlineStr"/>
    </row>
    <row r="22">
      <c r="A22" s="16" t="inlineStr">
        <is>
          <t>Permits</t>
        </is>
      </c>
      <c r="B22" s="37" t="inlineStr">
        <is>
          <t>allowance</t>
        </is>
      </c>
      <c r="C22" s="38" t="n">
        <v>1</v>
      </c>
      <c r="D22" s="39" t="n">
        <v>800</v>
      </c>
      <c r="E22" s="25">
        <f>C22*D22</f>
        <v/>
      </c>
      <c r="F22" s="16" t="inlineStr">
        <is>
          <t>Check local requirements</t>
        </is>
      </c>
    </row>
    <row r="23">
      <c r="A23" s="16" t="inlineStr">
        <is>
          <t>Other</t>
        </is>
      </c>
      <c r="B23" s="37" t="inlineStr"/>
      <c r="C23" s="38" t="n">
        <v>0</v>
      </c>
      <c r="D23" s="39" t="n">
        <v>0</v>
      </c>
      <c r="E23" s="25">
        <f>C23*D23</f>
        <v/>
      </c>
      <c r="F23" s="16" t="inlineStr"/>
    </row>
    <row r="24">
      <c r="A24" s="16" t="inlineStr">
        <is>
          <t>Other</t>
        </is>
      </c>
      <c r="B24" s="37" t="inlineStr"/>
      <c r="C24" s="38" t="n">
        <v>0</v>
      </c>
      <c r="D24" s="39" t="n">
        <v>0</v>
      </c>
      <c r="E24" s="25">
        <f>C24*D24</f>
        <v/>
      </c>
      <c r="F24" s="16" t="inlineStr"/>
    </row>
    <row r="26">
      <c r="D26" s="27" t="inlineStr">
        <is>
          <t>Subtotal</t>
        </is>
      </c>
      <c r="E26" s="28">
        <f>SUM(E6:E24)</f>
        <v/>
      </c>
    </row>
    <row r="27">
      <c r="D27" s="15" t="inlineStr">
        <is>
          <t>Contingency %</t>
        </is>
      </c>
      <c r="E27" s="29" t="n">
        <v>0.1</v>
      </c>
      <c r="F27" s="26" t="inlineStr">
        <is>
          <t>Cushion for surprises behind the walls</t>
        </is>
      </c>
    </row>
    <row r="28">
      <c r="D28" s="15" t="inlineStr">
        <is>
          <t>Contingency $</t>
        </is>
      </c>
      <c r="E28" s="25">
        <f>E26*E27</f>
        <v/>
      </c>
    </row>
    <row r="29">
      <c r="D29" s="27" t="inlineStr">
        <is>
          <t>TOTAL REPAIRS</t>
        </is>
      </c>
      <c r="E29" s="30">
        <f>E26+E28</f>
        <v/>
      </c>
    </row>
  </sheetData>
  <sheetProtection selectLockedCells="0" selectUnlockedCells="0" sheet="1" objects="0" insertRows="1" insertHyperlinks="1" autoFilter="1" scenarios="0" formatColumns="0" deleteColumns="1" insertColumns="1" pivotTables="1" deleteRows="1" formatCells="1" formatRows="0" sort="1"/>
  <mergeCells count="2">
    <mergeCell ref="A2:F2"/>
    <mergeCell ref="A1:F1"/>
  </mergeCells>
  <printOptions horizontalCentered="1"/>
  <pageMargins left="0.4" right="0.4" top="0.5" bottom="0.5" header="0.5" footer="0.5"/>
  <pageSetup orientation="portrait" paperSize="1" fitToHeight="0" fitToWidth="1"/>
  <headerFooter>
    <oddHeader/>
    <oddFooter>&amp;C&amp;8 The Wholesalers Toolbox · Wholesale Deal Analyzer · Estimates only · Page &amp;P of &amp;N</oddFooter>
    <evenHeader/>
    <evenFooter/>
    <firstHeader/>
    <firstFooter/>
  </headerFooter>
</worksheet>
</file>

<file path=xl/worksheets/sheet4.xml><?xml version="1.0" encoding="utf-8"?>
<worksheet xmlns="http://schemas.openxmlformats.org/spreadsheetml/2006/main">
  <sheetPr>
    <tabColor rgb="0013233D"/>
    <outlinePr summaryBelow="1" summaryRight="1"/>
    <pageSetUpPr fitToPage="1"/>
  </sheetPr>
  <dimension ref="A1:C37"/>
  <sheetViews>
    <sheetView showGridLines="0" workbookViewId="0">
      <selection activeCell="A1" sqref="A1"/>
    </sheetView>
  </sheetViews>
  <sheetFormatPr baseColWidth="8" defaultRowHeight="15"/>
  <cols>
    <col width="38" customWidth="1" min="1" max="1"/>
    <col width="18" customWidth="1" min="2" max="2"/>
    <col width="40" customWidth="1" min="3" max="3"/>
  </cols>
  <sheetData>
    <row r="1" ht="30" customHeight="1">
      <c r="A1" s="1" t="inlineStr">
        <is>
          <t>Buyer View: Fix &amp; Flip</t>
        </is>
      </c>
      <c r="B1" s="2" t="n"/>
      <c r="C1" s="2" t="n"/>
    </row>
    <row r="2" ht="20" customHeight="1">
      <c r="A2" s="3" t="inlineStr">
        <is>
          <t>What a flipper sees if they buy at your MAO plus your fee. EXAMPLE assumptions: adjust to your market.</t>
        </is>
      </c>
      <c r="B2" s="2" t="n"/>
      <c r="C2" s="2" t="n"/>
    </row>
    <row r="3" ht="4" customHeight="1">
      <c r="A3" s="4" t="n"/>
      <c r="B3" s="4" t="n"/>
      <c r="C3" s="4" t="n"/>
    </row>
    <row r="5" ht="20" customHeight="1">
      <c r="A5" s="13" t="inlineStr">
        <is>
          <t>PURCHASE</t>
        </is>
      </c>
      <c r="B5" s="14" t="n"/>
      <c r="C5" s="14" t="n"/>
    </row>
    <row r="6">
      <c r="A6" s="15" t="inlineStr">
        <is>
          <t>Purchase price (your MAO + fee)</t>
        </is>
      </c>
      <c r="B6" s="25">
        <f>'Deal Analyzer'!B28+'Deal Analyzer'!B24</f>
        <v/>
      </c>
    </row>
    <row r="7">
      <c r="A7" s="15" t="inlineStr">
        <is>
          <t>Buyer closing costs %</t>
        </is>
      </c>
      <c r="B7" s="40" t="n">
        <v>0.02</v>
      </c>
    </row>
    <row r="8">
      <c r="A8" s="15" t="inlineStr">
        <is>
          <t>Buyer closing costs $</t>
        </is>
      </c>
      <c r="B8" s="25">
        <f>B6*B7</f>
        <v/>
      </c>
    </row>
    <row r="10" ht="20" customHeight="1">
      <c r="A10" s="13" t="inlineStr">
        <is>
          <t>REHAB</t>
        </is>
      </c>
      <c r="B10" s="14" t="n"/>
      <c r="C10" s="14" t="n"/>
    </row>
    <row r="11">
      <c r="A11" s="15" t="inlineStr">
        <is>
          <t>Repairs (from Deal Analyzer)</t>
        </is>
      </c>
      <c r="B11" s="25">
        <f>'Deal Analyzer'!B22</f>
        <v/>
      </c>
    </row>
    <row r="13" ht="20" customHeight="1">
      <c r="A13" s="13" t="inlineStr">
        <is>
          <t>FINANCING &amp; HOLDING</t>
        </is>
      </c>
      <c r="B13" s="14" t="n"/>
      <c r="C13" s="14" t="n"/>
    </row>
    <row r="14">
      <c r="A14" s="15" t="inlineStr">
        <is>
          <t>Loan-to-cost on purchase %</t>
        </is>
      </c>
      <c r="B14" s="29" t="n">
        <v>0.8</v>
      </c>
      <c r="C14" s="26" t="inlineStr">
        <is>
          <t>Set to 0% for an all-cash buyer</t>
        </is>
      </c>
    </row>
    <row r="15">
      <c r="A15" s="15" t="inlineStr">
        <is>
          <t>Loan amount</t>
        </is>
      </c>
      <c r="B15" s="25">
        <f>B6*B14</f>
        <v/>
      </c>
    </row>
    <row r="16">
      <c r="A16" s="15" t="inlineStr">
        <is>
          <t>Interest rate (annual)</t>
        </is>
      </c>
      <c r="B16" s="40" t="n">
        <v>0.12</v>
      </c>
    </row>
    <row r="17">
      <c r="A17" s="15" t="inlineStr">
        <is>
          <t>Loan points %</t>
        </is>
      </c>
      <c r="B17" s="40" t="n">
        <v>0.02</v>
      </c>
    </row>
    <row r="18">
      <c r="A18" s="15" t="inlineStr">
        <is>
          <t>Months held (rehab + sale)</t>
        </is>
      </c>
      <c r="B18" s="41" t="n">
        <v>6</v>
      </c>
    </row>
    <row r="19">
      <c r="A19" s="15" t="inlineStr">
        <is>
          <t>Taxes + insurance per month</t>
        </is>
      </c>
      <c r="B19" s="19" t="n">
        <v>300</v>
      </c>
    </row>
    <row r="20">
      <c r="A20" s="15" t="inlineStr">
        <is>
          <t>Utilities + upkeep per month</t>
        </is>
      </c>
      <c r="B20" s="19" t="n">
        <v>200</v>
      </c>
    </row>
    <row r="21">
      <c r="A21" s="15" t="inlineStr">
        <is>
          <t>Loan interest per month</t>
        </is>
      </c>
      <c r="B21" s="25">
        <f>B15*B16/12</f>
        <v/>
      </c>
    </row>
    <row r="22">
      <c r="A22" s="15" t="inlineStr">
        <is>
          <t>Loan points $</t>
        </is>
      </c>
      <c r="B22" s="25">
        <f>B15*B17</f>
        <v/>
      </c>
    </row>
    <row r="23">
      <c r="A23" s="27" t="inlineStr">
        <is>
          <t>Total holding costs</t>
        </is>
      </c>
      <c r="B23" s="28">
        <f>(B19+B20+B21)*B18+B22</f>
        <v/>
      </c>
    </row>
    <row r="25" ht="20" customHeight="1">
      <c r="A25" s="13" t="inlineStr">
        <is>
          <t>SALE</t>
        </is>
      </c>
      <c r="B25" s="14" t="n"/>
      <c r="C25" s="14" t="n"/>
    </row>
    <row r="26">
      <c r="A26" s="15" t="inlineStr">
        <is>
          <t>Sale price (ARV)</t>
        </is>
      </c>
      <c r="B26" s="25">
        <f>'Deal Analyzer'!B16</f>
        <v/>
      </c>
    </row>
    <row r="27">
      <c r="A27" s="15" t="inlineStr">
        <is>
          <t>Sales commissions %</t>
        </is>
      </c>
      <c r="B27" s="40" t="n">
        <v>0.05</v>
      </c>
    </row>
    <row r="28">
      <c r="A28" s="15" t="inlineStr">
        <is>
          <t>Seller closing costs %</t>
        </is>
      </c>
      <c r="B28" s="40" t="n">
        <v>0.01</v>
      </c>
    </row>
    <row r="29">
      <c r="A29" s="15" t="inlineStr">
        <is>
          <t>Total selling costs</t>
        </is>
      </c>
      <c r="B29" s="25">
        <f>B26*(B27+B28)</f>
        <v/>
      </c>
    </row>
    <row r="31" ht="20" customHeight="1">
      <c r="A31" s="13" t="inlineStr">
        <is>
          <t>BUYER'S RESULT</t>
        </is>
      </c>
      <c r="B31" s="14" t="n"/>
      <c r="C31" s="14" t="n"/>
    </row>
    <row r="32">
      <c r="A32" s="27" t="inlineStr">
        <is>
          <t>Total project cost</t>
        </is>
      </c>
      <c r="B32" s="28">
        <f>B6+B8+B11+B23</f>
        <v/>
      </c>
      <c r="C32" s="26" t="inlineStr">
        <is>
          <t>Purchase + closing + rehab + holding</t>
        </is>
      </c>
    </row>
    <row r="33">
      <c r="A33" s="27" t="inlineStr">
        <is>
          <t>Net profit</t>
        </is>
      </c>
      <c r="B33" s="30">
        <f>B26-B29-B32</f>
        <v/>
      </c>
    </row>
    <row r="34">
      <c r="A34" s="15" t="inlineStr">
        <is>
          <t>ROI on total project cost</t>
        </is>
      </c>
      <c r="B34" s="42">
        <f>IFERROR(B33/B32,0)</f>
        <v/>
      </c>
    </row>
    <row r="35">
      <c r="A35" s="15" t="inlineStr">
        <is>
          <t>Cash the buyer puts in</t>
        </is>
      </c>
      <c r="B35" s="25">
        <f>B6-B15+B8+B11+B23</f>
        <v/>
      </c>
      <c r="C35" s="26" t="inlineStr">
        <is>
          <t>Down payment + closing + rehab + holding</t>
        </is>
      </c>
    </row>
    <row r="36">
      <c r="A36" s="15" t="inlineStr">
        <is>
          <t>Return on cash invested</t>
        </is>
      </c>
      <c r="B36" s="42">
        <f>IFERROR(B33/B35,0)</f>
        <v/>
      </c>
    </row>
    <row r="37">
      <c r="A37" s="15" t="inlineStr">
        <is>
          <t>Profit as % of ARV</t>
        </is>
      </c>
      <c r="B37" s="42">
        <f>IFERROR(B33/B26,0)</f>
        <v/>
      </c>
      <c r="C37" s="26" t="inlineStr">
        <is>
          <t>Many flippers want a healthy margin here; ask your buyers</t>
        </is>
      </c>
    </row>
  </sheetData>
  <sheetProtection selectLockedCells="0" selectUnlockedCells="0" sheet="1" objects="0" insertRows="1" insertHyperlinks="1" autoFilter="1" scenarios="0" formatColumns="0" deleteColumns="1" insertColumns="1" pivotTables="1" deleteRows="1" formatCells="1" formatRows="0" sort="1"/>
  <mergeCells count="2">
    <mergeCell ref="A1:C1"/>
    <mergeCell ref="A2:C2"/>
  </mergeCells>
  <printOptions horizontalCentered="1"/>
  <pageMargins left="0.4" right="0.4" top="0.5" bottom="0.5" header="0.5" footer="0.5"/>
  <pageSetup orientation="portrait" paperSize="1" fitToHeight="0" fitToWidth="1"/>
  <headerFooter>
    <oddHeader/>
    <oddFooter>&amp;C&amp;8 The Wholesalers Toolbox · Wholesale Deal Analyzer · Estimates only · Page &amp;P of &amp;N</oddFooter>
    <evenHeader/>
    <evenFooter/>
    <firstHeader/>
    <firstFooter/>
  </headerFooter>
</worksheet>
</file>

<file path=xl/worksheets/sheet5.xml><?xml version="1.0" encoding="utf-8"?>
<worksheet xmlns="http://schemas.openxmlformats.org/spreadsheetml/2006/main">
  <sheetPr>
    <tabColor rgb="0013233D"/>
    <outlinePr summaryBelow="1" summaryRight="1"/>
    <pageSetUpPr fitToPage="1"/>
  </sheetPr>
  <dimension ref="A1:C36"/>
  <sheetViews>
    <sheetView showGridLines="0" workbookViewId="0">
      <selection activeCell="A1" sqref="A1"/>
    </sheetView>
  </sheetViews>
  <sheetFormatPr baseColWidth="8" defaultRowHeight="15"/>
  <cols>
    <col width="38" customWidth="1" min="1" max="1"/>
    <col width="18" customWidth="1" min="2" max="2"/>
    <col width="40" customWidth="1" min="3" max="3"/>
  </cols>
  <sheetData>
    <row r="1" ht="30" customHeight="1">
      <c r="A1" s="1" t="inlineStr">
        <is>
          <t>Rental View: Buy &amp; Hold Buyer (optional)</t>
        </is>
      </c>
      <c r="B1" s="2" t="n"/>
      <c r="C1" s="2" t="n"/>
    </row>
    <row r="2" ht="20" customHeight="1">
      <c r="A2" s="3" t="inlineStr">
        <is>
          <t>For landlord buyers. EXAMPLE assumptions: verify rent, taxes and insurance locally.</t>
        </is>
      </c>
      <c r="B2" s="2" t="n"/>
      <c r="C2" s="2" t="n"/>
    </row>
    <row r="3" ht="4" customHeight="1">
      <c r="A3" s="4" t="n"/>
      <c r="B3" s="4" t="n"/>
      <c r="C3" s="4" t="n"/>
    </row>
    <row r="5" ht="20" customHeight="1">
      <c r="A5" s="13" t="inlineStr">
        <is>
          <t>PURCHASE &amp; LOAN</t>
        </is>
      </c>
      <c r="B5" s="14" t="n"/>
      <c r="C5" s="14" t="n"/>
    </row>
    <row r="6">
      <c r="A6" s="15" t="inlineStr">
        <is>
          <t>Purchase price (your MAO + fee)</t>
        </is>
      </c>
      <c r="B6" s="25">
        <f>'Deal Analyzer'!B28+'Deal Analyzer'!B24</f>
        <v/>
      </c>
    </row>
    <row r="7">
      <c r="A7" s="15" t="inlineStr">
        <is>
          <t>Repairs (from Deal Analyzer)</t>
        </is>
      </c>
      <c r="B7" s="25">
        <f>'Deal Analyzer'!B22</f>
        <v/>
      </c>
    </row>
    <row r="8">
      <c r="A8" s="15" t="inlineStr">
        <is>
          <t>Closing costs %</t>
        </is>
      </c>
      <c r="B8" s="40" t="n">
        <v>0.02</v>
      </c>
    </row>
    <row r="9">
      <c r="A9" s="15" t="inlineStr">
        <is>
          <t>Down payment %</t>
        </is>
      </c>
      <c r="B9" s="29" t="n">
        <v>0.25</v>
      </c>
    </row>
    <row r="10">
      <c r="A10" s="15" t="inlineStr">
        <is>
          <t>Loan amount</t>
        </is>
      </c>
      <c r="B10" s="25">
        <f>B6*(1-B9)</f>
        <v/>
      </c>
    </row>
    <row r="11">
      <c r="A11" s="15" t="inlineStr">
        <is>
          <t>Interest rate (annual)</t>
        </is>
      </c>
      <c r="B11" s="43" t="n">
        <v>0.075</v>
      </c>
    </row>
    <row r="12">
      <c r="A12" s="15" t="inlineStr">
        <is>
          <t>Loan term (years)</t>
        </is>
      </c>
      <c r="B12" s="41" t="n">
        <v>30</v>
      </c>
    </row>
    <row r="14" ht="20" customHeight="1">
      <c r="A14" s="13" t="inlineStr">
        <is>
          <t>MONTHLY INCOME &amp; PITI</t>
        </is>
      </c>
      <c r="B14" s="14" t="n"/>
      <c r="C14" s="14" t="n"/>
    </row>
    <row r="15">
      <c r="A15" s="15" t="inlineStr">
        <is>
          <t>Monthly rent</t>
        </is>
      </c>
      <c r="B15" s="19" t="n">
        <v>1800</v>
      </c>
    </row>
    <row r="16">
      <c r="A16" s="15" t="inlineStr">
        <is>
          <t>Principal &amp; interest</t>
        </is>
      </c>
      <c r="B16" s="25">
        <f>IFERROR(-PMT(B11/12,B12*12,B10),0)</f>
        <v/>
      </c>
    </row>
    <row r="17">
      <c r="A17" s="15" t="inlineStr">
        <is>
          <t>Property taxes per year</t>
        </is>
      </c>
      <c r="B17" s="19" t="n">
        <v>3000</v>
      </c>
    </row>
    <row r="18">
      <c r="A18" s="15" t="inlineStr">
        <is>
          <t>Insurance per year</t>
        </is>
      </c>
      <c r="B18" s="19" t="n">
        <v>1500</v>
      </c>
    </row>
    <row r="19">
      <c r="A19" s="27" t="inlineStr">
        <is>
          <t>PITI estimate per month</t>
        </is>
      </c>
      <c r="B19" s="28">
        <f>B16+(B17+B18)/12</f>
        <v/>
      </c>
    </row>
    <row r="21" ht="20" customHeight="1">
      <c r="A21" s="13" t="inlineStr">
        <is>
          <t>OPERATING EXPENSES (MONTHLY)</t>
        </is>
      </c>
      <c r="B21" s="14" t="n"/>
      <c r="C21" s="14" t="n"/>
    </row>
    <row r="22">
      <c r="A22" s="15" t="inlineStr">
        <is>
          <t>Vacancy %</t>
        </is>
      </c>
      <c r="B22" s="40" t="n">
        <v>0.08</v>
      </c>
    </row>
    <row r="23">
      <c r="A23" s="15" t="inlineStr">
        <is>
          <t>Property management %</t>
        </is>
      </c>
      <c r="B23" s="40" t="n">
        <v>0.1</v>
      </c>
    </row>
    <row r="24">
      <c r="A24" s="15" t="inlineStr">
        <is>
          <t>Maintenance %</t>
        </is>
      </c>
      <c r="B24" s="40" t="n">
        <v>0.05</v>
      </c>
    </row>
    <row r="25">
      <c r="A25" s="15" t="inlineStr">
        <is>
          <t>Capital reserves %</t>
        </is>
      </c>
      <c r="B25" s="40" t="n">
        <v>0.05</v>
      </c>
    </row>
    <row r="26">
      <c r="A26" s="15" t="inlineStr">
        <is>
          <t>HOA / utilities / other per month</t>
        </is>
      </c>
      <c r="B26" s="19" t="n">
        <v>0</v>
      </c>
    </row>
    <row r="27">
      <c r="A27" s="15" t="inlineStr">
        <is>
          <t>Total operating expenses</t>
        </is>
      </c>
      <c r="B27" s="25">
        <f>B15*(B22+B23+B24+B25)+B26+(B17+B18)/12</f>
        <v/>
      </c>
      <c r="C27" s="26" t="inlineStr">
        <is>
          <t>Includes taxes + insurance, excludes the loan payment</t>
        </is>
      </c>
    </row>
    <row r="29" ht="20" customHeight="1">
      <c r="A29" s="13" t="inlineStr">
        <is>
          <t>BUYER'S RESULT</t>
        </is>
      </c>
      <c r="B29" s="14" t="n"/>
      <c r="C29" s="14" t="n"/>
    </row>
    <row r="30">
      <c r="A30" s="27" t="inlineStr">
        <is>
          <t>Monthly cash flow</t>
        </is>
      </c>
      <c r="B30" s="30">
        <f>B15-B27-B16</f>
        <v/>
      </c>
    </row>
    <row r="31">
      <c r="A31" s="15" t="inlineStr">
        <is>
          <t>Annual cash flow</t>
        </is>
      </c>
      <c r="B31" s="25">
        <f>B30*12</f>
        <v/>
      </c>
    </row>
    <row r="32">
      <c r="A32" s="15" t="inlineStr">
        <is>
          <t>Net operating income (annual)</t>
        </is>
      </c>
      <c r="B32" s="25">
        <f>(B15-B27)*12</f>
        <v/>
      </c>
    </row>
    <row r="33">
      <c r="A33" s="15" t="inlineStr">
        <is>
          <t>Cap rate (NOI ÷ purchase + repairs)</t>
        </is>
      </c>
      <c r="B33" s="42">
        <f>IFERROR(B32/(B6+B7),0)</f>
        <v/>
      </c>
    </row>
    <row r="34">
      <c r="A34" s="15" t="inlineStr">
        <is>
          <t>Cash invested</t>
        </is>
      </c>
      <c r="B34" s="25">
        <f>B6*B9+B6*B8+B7</f>
        <v/>
      </c>
      <c r="C34" s="26" t="inlineStr">
        <is>
          <t>Down payment + closing + repairs</t>
        </is>
      </c>
    </row>
    <row r="35">
      <c r="A35" s="15" t="inlineStr">
        <is>
          <t>Cash-on-cash return</t>
        </is>
      </c>
      <c r="B35" s="42">
        <f>IFERROR(B31/B34,0)</f>
        <v/>
      </c>
    </row>
    <row r="36">
      <c r="A36" s="15" t="inlineStr">
        <is>
          <t>Rent as % of all-in cost</t>
        </is>
      </c>
      <c r="B36" s="44">
        <f>IFERROR(B15/(B6+B7),0)</f>
        <v/>
      </c>
      <c r="C36" s="26" t="inlineStr">
        <is>
          <t>Quick screen some landlords use (the "1% rule")</t>
        </is>
      </c>
    </row>
  </sheetData>
  <sheetProtection selectLockedCells="0" selectUnlockedCells="0" sheet="1" objects="0" insertRows="1" insertHyperlinks="1" autoFilter="1" scenarios="0" formatColumns="0" deleteColumns="1" insertColumns="1" pivotTables="1" deleteRows="1" formatCells="1" formatRows="0" sort="1"/>
  <mergeCells count="2">
    <mergeCell ref="A1:C1"/>
    <mergeCell ref="A2:C2"/>
  </mergeCells>
  <printOptions horizontalCentered="1"/>
  <pageMargins left="0.4" right="0.4" top="0.5" bottom="0.5" header="0.5" footer="0.5"/>
  <pageSetup orientation="portrait" paperSize="1" fitToHeight="0" fitToWidth="1"/>
  <headerFooter>
    <oddHeader/>
    <oddFooter>&amp;C&amp;8 The Wholesalers Toolbox · Wholesale Deal Analyzer · Estimates only · Page &amp;P of &amp;N</oddFooter>
    <evenHeader/>
    <evenFooter/>
    <firstHeader/>
    <firstFooter/>
  </headerFooter>
</worksheet>
</file>

<file path=xl/worksheets/sheet6.xml><?xml version="1.0" encoding="utf-8"?>
<worksheet xmlns="http://schemas.openxmlformats.org/spreadsheetml/2006/main">
  <sheetPr>
    <tabColor rgb="0013233D"/>
    <outlinePr summaryBelow="1" summaryRight="1"/>
    <pageSetUpPr fitToPage="1"/>
  </sheetPr>
  <dimension ref="A1:O57"/>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14" customWidth="1" min="3" max="3"/>
    <col width="16" customWidth="1" min="4" max="4"/>
    <col width="14" customWidth="1" min="5" max="5"/>
    <col width="12" customWidth="1" min="6" max="6"/>
    <col width="12" customWidth="1" min="7" max="7"/>
    <col width="12" customWidth="1" min="8" max="8"/>
    <col width="9" customWidth="1" min="9" max="9"/>
    <col width="11" customWidth="1" min="10" max="10"/>
    <col width="13" customWidth="1" min="11" max="11"/>
    <col width="12" customWidth="1" min="12" max="12"/>
    <col width="14" customWidth="1" min="13" max="13"/>
    <col width="13" customWidth="1" min="14" max="14"/>
    <col width="30" customWidth="1" min="15" max="15"/>
  </cols>
  <sheetData>
    <row r="1" ht="30" customHeight="1">
      <c r="A1" s="1" t="inlineStr">
        <is>
          <t>Deal Tracker</t>
        </is>
      </c>
      <c r="B1" s="2" t="n"/>
      <c r="C1" s="2" t="n"/>
      <c r="D1" s="2" t="n"/>
      <c r="E1" s="2" t="n"/>
      <c r="F1" s="2" t="n"/>
      <c r="G1" s="2" t="n"/>
      <c r="H1" s="2" t="n"/>
      <c r="I1" s="2" t="n"/>
      <c r="J1" s="2" t="n"/>
      <c r="K1" s="2" t="n"/>
      <c r="L1" s="2" t="n"/>
      <c r="M1" s="2" t="n"/>
      <c r="N1" s="2" t="n"/>
      <c r="O1" s="2" t="n"/>
    </row>
    <row r="2" ht="20" customHeight="1">
      <c r="A2" s="3" t="inlineStr">
        <is>
          <t>Log every lead and offer. Rows 6-7 are EXAMPLE DATA: overwrite or clear them.</t>
        </is>
      </c>
      <c r="B2" s="2" t="n"/>
      <c r="C2" s="2" t="n"/>
      <c r="D2" s="2" t="n"/>
      <c r="E2" s="2" t="n"/>
      <c r="F2" s="2" t="n"/>
      <c r="G2" s="2" t="n"/>
      <c r="H2" s="2" t="n"/>
      <c r="I2" s="2" t="n"/>
      <c r="J2" s="2" t="n"/>
      <c r="K2" s="2" t="n"/>
      <c r="L2" s="2" t="n"/>
      <c r="M2" s="2" t="n"/>
      <c r="N2" s="2" t="n"/>
      <c r="O2" s="2" t="n"/>
    </row>
    <row r="3" ht="4" customHeight="1">
      <c r="A3" s="4" t="n"/>
      <c r="B3" s="4" t="n"/>
      <c r="C3" s="4" t="n"/>
      <c r="D3" s="4" t="n"/>
      <c r="E3" s="4" t="n"/>
      <c r="F3" s="4" t="n"/>
      <c r="G3" s="4" t="n"/>
      <c r="H3" s="4" t="n"/>
      <c r="I3" s="4" t="n"/>
      <c r="J3" s="4" t="n"/>
      <c r="K3" s="4" t="n"/>
      <c r="L3" s="4" t="n"/>
      <c r="M3" s="4" t="n"/>
      <c r="N3" s="4" t="n"/>
      <c r="O3" s="4" t="n"/>
    </row>
    <row r="5" ht="28" customHeight="1">
      <c r="A5" s="45" t="inlineStr">
        <is>
          <t>Date added</t>
        </is>
      </c>
      <c r="B5" s="45" t="inlineStr">
        <is>
          <t>Property address</t>
        </is>
      </c>
      <c r="C5" s="45" t="inlineStr">
        <is>
          <t>Lead source</t>
        </is>
      </c>
      <c r="D5" s="45" t="inlineStr">
        <is>
          <t>Seller name</t>
        </is>
      </c>
      <c r="E5" s="45" t="inlineStr">
        <is>
          <t>Phone</t>
        </is>
      </c>
      <c r="F5" s="45" t="inlineStr">
        <is>
          <t>Asking</t>
        </is>
      </c>
      <c r="G5" s="45" t="inlineStr">
        <is>
          <t>ARV</t>
        </is>
      </c>
      <c r="H5" s="45" t="inlineStr">
        <is>
          <t>Repairs</t>
        </is>
      </c>
      <c r="I5" s="45" t="inlineStr">
        <is>
          <t>Target %</t>
        </is>
      </c>
      <c r="J5" s="45" t="inlineStr">
        <is>
          <t>Fee</t>
        </is>
      </c>
      <c r="K5" s="45" t="inlineStr">
        <is>
          <t>MAO (calc)</t>
        </is>
      </c>
      <c r="L5" s="45" t="inlineStr">
        <is>
          <t>Offer made</t>
        </is>
      </c>
      <c r="M5" s="45" t="inlineStr">
        <is>
          <t>Status</t>
        </is>
      </c>
      <c r="N5" s="45" t="inlineStr">
        <is>
          <t>Next follow-up</t>
        </is>
      </c>
      <c r="O5" s="45" t="inlineStr">
        <is>
          <t>Notes</t>
        </is>
      </c>
    </row>
    <row r="6">
      <c r="A6" s="46" t="n"/>
      <c r="B6" s="47" t="inlineStr">
        <is>
          <t>123 Example St (example)</t>
        </is>
      </c>
      <c r="C6" s="47" t="inlineStr">
        <is>
          <t>Direct mail</t>
        </is>
      </c>
      <c r="D6" s="47" t="inlineStr">
        <is>
          <t>Example Seller</t>
        </is>
      </c>
      <c r="E6" s="47" t="inlineStr"/>
      <c r="F6" s="48" t="n">
        <v>95000</v>
      </c>
      <c r="G6" s="48" t="n">
        <v>245000</v>
      </c>
      <c r="H6" s="48" t="n">
        <v>63360</v>
      </c>
      <c r="I6" s="49" t="n">
        <v>0.7</v>
      </c>
      <c r="J6" s="48" t="n">
        <v>10000</v>
      </c>
      <c r="K6" s="50">
        <f>IF(G6="","",G6*I6-H6-J6)</f>
        <v/>
      </c>
      <c r="L6" s="48" t="n">
        <v>90000</v>
      </c>
      <c r="M6" s="47" t="inlineStr">
        <is>
          <t>Offer sent</t>
        </is>
      </c>
      <c r="N6" s="46" t="n"/>
      <c r="O6" s="47" t="inlineStr">
        <is>
          <t>Example row</t>
        </is>
      </c>
    </row>
    <row r="7">
      <c r="A7" s="51" t="n"/>
      <c r="B7" s="52" t="inlineStr">
        <is>
          <t>456 Sample Ave (example)</t>
        </is>
      </c>
      <c r="C7" s="52" t="inlineStr">
        <is>
          <t>Cold call</t>
        </is>
      </c>
      <c r="D7" s="52" t="inlineStr">
        <is>
          <t>Example Seller 2</t>
        </is>
      </c>
      <c r="E7" s="52" t="inlineStr"/>
      <c r="F7" s="53" t="n">
        <v>95000</v>
      </c>
      <c r="G7" s="53" t="n">
        <v>160000</v>
      </c>
      <c r="H7" s="53" t="n">
        <v>22000</v>
      </c>
      <c r="I7" s="54" t="n">
        <v>0.7</v>
      </c>
      <c r="J7" s="53" t="n">
        <v>8000</v>
      </c>
      <c r="K7" s="50">
        <f>IF(G7="","",G7*I7-H7-J7)</f>
        <v/>
      </c>
      <c r="L7" s="55" t="n"/>
      <c r="M7" s="52" t="inlineStr">
        <is>
          <t>New lead</t>
        </is>
      </c>
      <c r="N7" s="51" t="n"/>
      <c r="O7" s="52" t="inlineStr">
        <is>
          <t>Example row</t>
        </is>
      </c>
    </row>
    <row r="8">
      <c r="A8" s="46" t="n"/>
      <c r="B8" s="56" t="n"/>
      <c r="C8" s="56" t="n"/>
      <c r="D8" s="56" t="n"/>
      <c r="E8" s="56" t="n"/>
      <c r="F8" s="57" t="n"/>
      <c r="G8" s="57" t="n"/>
      <c r="H8" s="57" t="n"/>
      <c r="I8" s="58" t="n"/>
      <c r="J8" s="57" t="n"/>
      <c r="K8" s="50">
        <f>IF(G8="","",G8*I8-H8-J8)</f>
        <v/>
      </c>
      <c r="L8" s="57" t="n"/>
      <c r="M8" s="56" t="n"/>
      <c r="N8" s="46" t="n"/>
      <c r="O8" s="56" t="n"/>
    </row>
    <row r="9">
      <c r="A9" s="51" t="n"/>
      <c r="B9" s="59" t="n"/>
      <c r="C9" s="59" t="n"/>
      <c r="D9" s="59" t="n"/>
      <c r="E9" s="59" t="n"/>
      <c r="F9" s="55" t="n"/>
      <c r="G9" s="55" t="n"/>
      <c r="H9" s="55" t="n"/>
      <c r="I9" s="60" t="n"/>
      <c r="J9" s="55" t="n"/>
      <c r="K9" s="50">
        <f>IF(G9="","",G9*I9-H9-J9)</f>
        <v/>
      </c>
      <c r="L9" s="55" t="n"/>
      <c r="M9" s="59" t="n"/>
      <c r="N9" s="51" t="n"/>
      <c r="O9" s="59" t="n"/>
    </row>
    <row r="10">
      <c r="A10" s="46" t="n"/>
      <c r="B10" s="56" t="n"/>
      <c r="C10" s="56" t="n"/>
      <c r="D10" s="56" t="n"/>
      <c r="E10" s="56" t="n"/>
      <c r="F10" s="57" t="n"/>
      <c r="G10" s="57" t="n"/>
      <c r="H10" s="57" t="n"/>
      <c r="I10" s="58" t="n"/>
      <c r="J10" s="57" t="n"/>
      <c r="K10" s="50">
        <f>IF(G10="","",G10*I10-H10-J10)</f>
        <v/>
      </c>
      <c r="L10" s="57" t="n"/>
      <c r="M10" s="56" t="n"/>
      <c r="N10" s="46" t="n"/>
      <c r="O10" s="56" t="n"/>
    </row>
    <row r="11">
      <c r="A11" s="51" t="n"/>
      <c r="B11" s="59" t="n"/>
      <c r="C11" s="59" t="n"/>
      <c r="D11" s="59" t="n"/>
      <c r="E11" s="59" t="n"/>
      <c r="F11" s="55" t="n"/>
      <c r="G11" s="55" t="n"/>
      <c r="H11" s="55" t="n"/>
      <c r="I11" s="60" t="n"/>
      <c r="J11" s="55" t="n"/>
      <c r="K11" s="50">
        <f>IF(G11="","",G11*I11-H11-J11)</f>
        <v/>
      </c>
      <c r="L11" s="55" t="n"/>
      <c r="M11" s="59" t="n"/>
      <c r="N11" s="51" t="n"/>
      <c r="O11" s="59" t="n"/>
    </row>
    <row r="12">
      <c r="A12" s="46" t="n"/>
      <c r="B12" s="56" t="n"/>
      <c r="C12" s="56" t="n"/>
      <c r="D12" s="56" t="n"/>
      <c r="E12" s="56" t="n"/>
      <c r="F12" s="57" t="n"/>
      <c r="G12" s="57" t="n"/>
      <c r="H12" s="57" t="n"/>
      <c r="I12" s="58" t="n"/>
      <c r="J12" s="57" t="n"/>
      <c r="K12" s="50">
        <f>IF(G12="","",G12*I12-H12-J12)</f>
        <v/>
      </c>
      <c r="L12" s="57" t="n"/>
      <c r="M12" s="56" t="n"/>
      <c r="N12" s="46" t="n"/>
      <c r="O12" s="56" t="n"/>
    </row>
    <row r="13">
      <c r="A13" s="51" t="n"/>
      <c r="B13" s="59" t="n"/>
      <c r="C13" s="59" t="n"/>
      <c r="D13" s="59" t="n"/>
      <c r="E13" s="59" t="n"/>
      <c r="F13" s="55" t="n"/>
      <c r="G13" s="55" t="n"/>
      <c r="H13" s="55" t="n"/>
      <c r="I13" s="60" t="n"/>
      <c r="J13" s="55" t="n"/>
      <c r="K13" s="50">
        <f>IF(G13="","",G13*I13-H13-J13)</f>
        <v/>
      </c>
      <c r="L13" s="55" t="n"/>
      <c r="M13" s="59" t="n"/>
      <c r="N13" s="51" t="n"/>
      <c r="O13" s="59" t="n"/>
    </row>
    <row r="14">
      <c r="A14" s="46" t="n"/>
      <c r="B14" s="56" t="n"/>
      <c r="C14" s="56" t="n"/>
      <c r="D14" s="56" t="n"/>
      <c r="E14" s="56" t="n"/>
      <c r="F14" s="57" t="n"/>
      <c r="G14" s="57" t="n"/>
      <c r="H14" s="57" t="n"/>
      <c r="I14" s="58" t="n"/>
      <c r="J14" s="57" t="n"/>
      <c r="K14" s="50">
        <f>IF(G14="","",G14*I14-H14-J14)</f>
        <v/>
      </c>
      <c r="L14" s="57" t="n"/>
      <c r="M14" s="56" t="n"/>
      <c r="N14" s="46" t="n"/>
      <c r="O14" s="56" t="n"/>
    </row>
    <row r="15">
      <c r="A15" s="51" t="n"/>
      <c r="B15" s="59" t="n"/>
      <c r="C15" s="59" t="n"/>
      <c r="D15" s="59" t="n"/>
      <c r="E15" s="59" t="n"/>
      <c r="F15" s="55" t="n"/>
      <c r="G15" s="55" t="n"/>
      <c r="H15" s="55" t="n"/>
      <c r="I15" s="60" t="n"/>
      <c r="J15" s="55" t="n"/>
      <c r="K15" s="50">
        <f>IF(G15="","",G15*I15-H15-J15)</f>
        <v/>
      </c>
      <c r="L15" s="55" t="n"/>
      <c r="M15" s="59" t="n"/>
      <c r="N15" s="51" t="n"/>
      <c r="O15" s="59" t="n"/>
    </row>
    <row r="16">
      <c r="A16" s="46" t="n"/>
      <c r="B16" s="56" t="n"/>
      <c r="C16" s="56" t="n"/>
      <c r="D16" s="56" t="n"/>
      <c r="E16" s="56" t="n"/>
      <c r="F16" s="57" t="n"/>
      <c r="G16" s="57" t="n"/>
      <c r="H16" s="57" t="n"/>
      <c r="I16" s="58" t="n"/>
      <c r="J16" s="57" t="n"/>
      <c r="K16" s="50">
        <f>IF(G16="","",G16*I16-H16-J16)</f>
        <v/>
      </c>
      <c r="L16" s="57" t="n"/>
      <c r="M16" s="56" t="n"/>
      <c r="N16" s="46" t="n"/>
      <c r="O16" s="56" t="n"/>
    </row>
    <row r="17">
      <c r="A17" s="51" t="n"/>
      <c r="B17" s="59" t="n"/>
      <c r="C17" s="59" t="n"/>
      <c r="D17" s="59" t="n"/>
      <c r="E17" s="59" t="n"/>
      <c r="F17" s="55" t="n"/>
      <c r="G17" s="55" t="n"/>
      <c r="H17" s="55" t="n"/>
      <c r="I17" s="60" t="n"/>
      <c r="J17" s="55" t="n"/>
      <c r="K17" s="50">
        <f>IF(G17="","",G17*I17-H17-J17)</f>
        <v/>
      </c>
      <c r="L17" s="55" t="n"/>
      <c r="M17" s="59" t="n"/>
      <c r="N17" s="51" t="n"/>
      <c r="O17" s="59" t="n"/>
    </row>
    <row r="18">
      <c r="A18" s="46" t="n"/>
      <c r="B18" s="56" t="n"/>
      <c r="C18" s="56" t="n"/>
      <c r="D18" s="56" t="n"/>
      <c r="E18" s="56" t="n"/>
      <c r="F18" s="57" t="n"/>
      <c r="G18" s="57" t="n"/>
      <c r="H18" s="57" t="n"/>
      <c r="I18" s="58" t="n"/>
      <c r="J18" s="57" t="n"/>
      <c r="K18" s="50">
        <f>IF(G18="","",G18*I18-H18-J18)</f>
        <v/>
      </c>
      <c r="L18" s="57" t="n"/>
      <c r="M18" s="56" t="n"/>
      <c r="N18" s="46" t="n"/>
      <c r="O18" s="56" t="n"/>
    </row>
    <row r="19">
      <c r="A19" s="51" t="n"/>
      <c r="B19" s="59" t="n"/>
      <c r="C19" s="59" t="n"/>
      <c r="D19" s="59" t="n"/>
      <c r="E19" s="59" t="n"/>
      <c r="F19" s="55" t="n"/>
      <c r="G19" s="55" t="n"/>
      <c r="H19" s="55" t="n"/>
      <c r="I19" s="60" t="n"/>
      <c r="J19" s="55" t="n"/>
      <c r="K19" s="50">
        <f>IF(G19="","",G19*I19-H19-J19)</f>
        <v/>
      </c>
      <c r="L19" s="55" t="n"/>
      <c r="M19" s="59" t="n"/>
      <c r="N19" s="51" t="n"/>
      <c r="O19" s="59" t="n"/>
    </row>
    <row r="20">
      <c r="A20" s="46" t="n"/>
      <c r="B20" s="56" t="n"/>
      <c r="C20" s="56" t="n"/>
      <c r="D20" s="56" t="n"/>
      <c r="E20" s="56" t="n"/>
      <c r="F20" s="57" t="n"/>
      <c r="G20" s="57" t="n"/>
      <c r="H20" s="57" t="n"/>
      <c r="I20" s="58" t="n"/>
      <c r="J20" s="57" t="n"/>
      <c r="K20" s="50">
        <f>IF(G20="","",G20*I20-H20-J20)</f>
        <v/>
      </c>
      <c r="L20" s="57" t="n"/>
      <c r="M20" s="56" t="n"/>
      <c r="N20" s="46" t="n"/>
      <c r="O20" s="56" t="n"/>
    </row>
    <row r="21">
      <c r="A21" s="51" t="n"/>
      <c r="B21" s="59" t="n"/>
      <c r="C21" s="59" t="n"/>
      <c r="D21" s="59" t="n"/>
      <c r="E21" s="59" t="n"/>
      <c r="F21" s="55" t="n"/>
      <c r="G21" s="55" t="n"/>
      <c r="H21" s="55" t="n"/>
      <c r="I21" s="60" t="n"/>
      <c r="J21" s="55" t="n"/>
      <c r="K21" s="50">
        <f>IF(G21="","",G21*I21-H21-J21)</f>
        <v/>
      </c>
      <c r="L21" s="55" t="n"/>
      <c r="M21" s="59" t="n"/>
      <c r="N21" s="51" t="n"/>
      <c r="O21" s="59" t="n"/>
    </row>
    <row r="22">
      <c r="A22" s="46" t="n"/>
      <c r="B22" s="56" t="n"/>
      <c r="C22" s="56" t="n"/>
      <c r="D22" s="56" t="n"/>
      <c r="E22" s="56" t="n"/>
      <c r="F22" s="57" t="n"/>
      <c r="G22" s="57" t="n"/>
      <c r="H22" s="57" t="n"/>
      <c r="I22" s="58" t="n"/>
      <c r="J22" s="57" t="n"/>
      <c r="K22" s="50">
        <f>IF(G22="","",G22*I22-H22-J22)</f>
        <v/>
      </c>
      <c r="L22" s="57" t="n"/>
      <c r="M22" s="56" t="n"/>
      <c r="N22" s="46" t="n"/>
      <c r="O22" s="56" t="n"/>
    </row>
    <row r="23">
      <c r="A23" s="51" t="n"/>
      <c r="B23" s="59" t="n"/>
      <c r="C23" s="59" t="n"/>
      <c r="D23" s="59" t="n"/>
      <c r="E23" s="59" t="n"/>
      <c r="F23" s="55" t="n"/>
      <c r="G23" s="55" t="n"/>
      <c r="H23" s="55" t="n"/>
      <c r="I23" s="60" t="n"/>
      <c r="J23" s="55" t="n"/>
      <c r="K23" s="50">
        <f>IF(G23="","",G23*I23-H23-J23)</f>
        <v/>
      </c>
      <c r="L23" s="55" t="n"/>
      <c r="M23" s="59" t="n"/>
      <c r="N23" s="51" t="n"/>
      <c r="O23" s="59" t="n"/>
    </row>
    <row r="24">
      <c r="A24" s="46" t="n"/>
      <c r="B24" s="56" t="n"/>
      <c r="C24" s="56" t="n"/>
      <c r="D24" s="56" t="n"/>
      <c r="E24" s="56" t="n"/>
      <c r="F24" s="57" t="n"/>
      <c r="G24" s="57" t="n"/>
      <c r="H24" s="57" t="n"/>
      <c r="I24" s="58" t="n"/>
      <c r="J24" s="57" t="n"/>
      <c r="K24" s="50">
        <f>IF(G24="","",G24*I24-H24-J24)</f>
        <v/>
      </c>
      <c r="L24" s="57" t="n"/>
      <c r="M24" s="56" t="n"/>
      <c r="N24" s="46" t="n"/>
      <c r="O24" s="56" t="n"/>
    </row>
    <row r="25">
      <c r="A25" s="51" t="n"/>
      <c r="B25" s="59" t="n"/>
      <c r="C25" s="59" t="n"/>
      <c r="D25" s="59" t="n"/>
      <c r="E25" s="59" t="n"/>
      <c r="F25" s="55" t="n"/>
      <c r="G25" s="55" t="n"/>
      <c r="H25" s="55" t="n"/>
      <c r="I25" s="60" t="n"/>
      <c r="J25" s="55" t="n"/>
      <c r="K25" s="50">
        <f>IF(G25="","",G25*I25-H25-J25)</f>
        <v/>
      </c>
      <c r="L25" s="55" t="n"/>
      <c r="M25" s="59" t="n"/>
      <c r="N25" s="51" t="n"/>
      <c r="O25" s="59" t="n"/>
    </row>
    <row r="26">
      <c r="A26" s="46" t="n"/>
      <c r="B26" s="56" t="n"/>
      <c r="C26" s="56" t="n"/>
      <c r="D26" s="56" t="n"/>
      <c r="E26" s="56" t="n"/>
      <c r="F26" s="57" t="n"/>
      <c r="G26" s="57" t="n"/>
      <c r="H26" s="57" t="n"/>
      <c r="I26" s="58" t="n"/>
      <c r="J26" s="57" t="n"/>
      <c r="K26" s="50">
        <f>IF(G26="","",G26*I26-H26-J26)</f>
        <v/>
      </c>
      <c r="L26" s="57" t="n"/>
      <c r="M26" s="56" t="n"/>
      <c r="N26" s="46" t="n"/>
      <c r="O26" s="56" t="n"/>
    </row>
    <row r="27">
      <c r="A27" s="51" t="n"/>
      <c r="B27" s="59" t="n"/>
      <c r="C27" s="59" t="n"/>
      <c r="D27" s="59" t="n"/>
      <c r="E27" s="59" t="n"/>
      <c r="F27" s="55" t="n"/>
      <c r="G27" s="55" t="n"/>
      <c r="H27" s="55" t="n"/>
      <c r="I27" s="60" t="n"/>
      <c r="J27" s="55" t="n"/>
      <c r="K27" s="50">
        <f>IF(G27="","",G27*I27-H27-J27)</f>
        <v/>
      </c>
      <c r="L27" s="55" t="n"/>
      <c r="M27" s="59" t="n"/>
      <c r="N27" s="51" t="n"/>
      <c r="O27" s="59" t="n"/>
    </row>
    <row r="28">
      <c r="A28" s="46" t="n"/>
      <c r="B28" s="56" t="n"/>
      <c r="C28" s="56" t="n"/>
      <c r="D28" s="56" t="n"/>
      <c r="E28" s="56" t="n"/>
      <c r="F28" s="57" t="n"/>
      <c r="G28" s="57" t="n"/>
      <c r="H28" s="57" t="n"/>
      <c r="I28" s="58" t="n"/>
      <c r="J28" s="57" t="n"/>
      <c r="K28" s="50">
        <f>IF(G28="","",G28*I28-H28-J28)</f>
        <v/>
      </c>
      <c r="L28" s="57" t="n"/>
      <c r="M28" s="56" t="n"/>
      <c r="N28" s="46" t="n"/>
      <c r="O28" s="56" t="n"/>
    </row>
    <row r="29">
      <c r="A29" s="51" t="n"/>
      <c r="B29" s="59" t="n"/>
      <c r="C29" s="59" t="n"/>
      <c r="D29" s="59" t="n"/>
      <c r="E29" s="59" t="n"/>
      <c r="F29" s="55" t="n"/>
      <c r="G29" s="55" t="n"/>
      <c r="H29" s="55" t="n"/>
      <c r="I29" s="60" t="n"/>
      <c r="J29" s="55" t="n"/>
      <c r="K29" s="50">
        <f>IF(G29="","",G29*I29-H29-J29)</f>
        <v/>
      </c>
      <c r="L29" s="55" t="n"/>
      <c r="M29" s="59" t="n"/>
      <c r="N29" s="51" t="n"/>
      <c r="O29" s="59" t="n"/>
    </row>
    <row r="30">
      <c r="A30" s="46" t="n"/>
      <c r="B30" s="56" t="n"/>
      <c r="C30" s="56" t="n"/>
      <c r="D30" s="56" t="n"/>
      <c r="E30" s="56" t="n"/>
      <c r="F30" s="57" t="n"/>
      <c r="G30" s="57" t="n"/>
      <c r="H30" s="57" t="n"/>
      <c r="I30" s="58" t="n"/>
      <c r="J30" s="57" t="n"/>
      <c r="K30" s="50">
        <f>IF(G30="","",G30*I30-H30-J30)</f>
        <v/>
      </c>
      <c r="L30" s="57" t="n"/>
      <c r="M30" s="56" t="n"/>
      <c r="N30" s="46" t="n"/>
      <c r="O30" s="56" t="n"/>
    </row>
    <row r="31">
      <c r="A31" s="51" t="n"/>
      <c r="B31" s="59" t="n"/>
      <c r="C31" s="59" t="n"/>
      <c r="D31" s="59" t="n"/>
      <c r="E31" s="59" t="n"/>
      <c r="F31" s="55" t="n"/>
      <c r="G31" s="55" t="n"/>
      <c r="H31" s="55" t="n"/>
      <c r="I31" s="60" t="n"/>
      <c r="J31" s="55" t="n"/>
      <c r="K31" s="50">
        <f>IF(G31="","",G31*I31-H31-J31)</f>
        <v/>
      </c>
      <c r="L31" s="55" t="n"/>
      <c r="M31" s="59" t="n"/>
      <c r="N31" s="51" t="n"/>
      <c r="O31" s="59" t="n"/>
    </row>
    <row r="32">
      <c r="A32" s="46" t="n"/>
      <c r="B32" s="56" t="n"/>
      <c r="C32" s="56" t="n"/>
      <c r="D32" s="56" t="n"/>
      <c r="E32" s="56" t="n"/>
      <c r="F32" s="57" t="n"/>
      <c r="G32" s="57" t="n"/>
      <c r="H32" s="57" t="n"/>
      <c r="I32" s="58" t="n"/>
      <c r="J32" s="57" t="n"/>
      <c r="K32" s="50">
        <f>IF(G32="","",G32*I32-H32-J32)</f>
        <v/>
      </c>
      <c r="L32" s="57" t="n"/>
      <c r="M32" s="56" t="n"/>
      <c r="N32" s="46" t="n"/>
      <c r="O32" s="56" t="n"/>
    </row>
    <row r="33">
      <c r="A33" s="51" t="n"/>
      <c r="B33" s="59" t="n"/>
      <c r="C33" s="59" t="n"/>
      <c r="D33" s="59" t="n"/>
      <c r="E33" s="59" t="n"/>
      <c r="F33" s="55" t="n"/>
      <c r="G33" s="55" t="n"/>
      <c r="H33" s="55" t="n"/>
      <c r="I33" s="60" t="n"/>
      <c r="J33" s="55" t="n"/>
      <c r="K33" s="50">
        <f>IF(G33="","",G33*I33-H33-J33)</f>
        <v/>
      </c>
      <c r="L33" s="55" t="n"/>
      <c r="M33" s="59" t="n"/>
      <c r="N33" s="51" t="n"/>
      <c r="O33" s="59" t="n"/>
    </row>
    <row r="34">
      <c r="A34" s="46" t="n"/>
      <c r="B34" s="56" t="n"/>
      <c r="C34" s="56" t="n"/>
      <c r="D34" s="56" t="n"/>
      <c r="E34" s="56" t="n"/>
      <c r="F34" s="57" t="n"/>
      <c r="G34" s="57" t="n"/>
      <c r="H34" s="57" t="n"/>
      <c r="I34" s="58" t="n"/>
      <c r="J34" s="57" t="n"/>
      <c r="K34" s="50">
        <f>IF(G34="","",G34*I34-H34-J34)</f>
        <v/>
      </c>
      <c r="L34" s="57" t="n"/>
      <c r="M34" s="56" t="n"/>
      <c r="N34" s="46" t="n"/>
      <c r="O34" s="56" t="n"/>
    </row>
    <row r="35">
      <c r="A35" s="51" t="n"/>
      <c r="B35" s="59" t="n"/>
      <c r="C35" s="59" t="n"/>
      <c r="D35" s="59" t="n"/>
      <c r="E35" s="59" t="n"/>
      <c r="F35" s="55" t="n"/>
      <c r="G35" s="55" t="n"/>
      <c r="H35" s="55" t="n"/>
      <c r="I35" s="60" t="n"/>
      <c r="J35" s="55" t="n"/>
      <c r="K35" s="50">
        <f>IF(G35="","",G35*I35-H35-J35)</f>
        <v/>
      </c>
      <c r="L35" s="55" t="n"/>
      <c r="M35" s="59" t="n"/>
      <c r="N35" s="51" t="n"/>
      <c r="O35" s="59" t="n"/>
    </row>
    <row r="36">
      <c r="A36" s="46" t="n"/>
      <c r="B36" s="56" t="n"/>
      <c r="C36" s="56" t="n"/>
      <c r="D36" s="56" t="n"/>
      <c r="E36" s="56" t="n"/>
      <c r="F36" s="57" t="n"/>
      <c r="G36" s="57" t="n"/>
      <c r="H36" s="57" t="n"/>
      <c r="I36" s="58" t="n"/>
      <c r="J36" s="57" t="n"/>
      <c r="K36" s="50">
        <f>IF(G36="","",G36*I36-H36-J36)</f>
        <v/>
      </c>
      <c r="L36" s="57" t="n"/>
      <c r="M36" s="56" t="n"/>
      <c r="N36" s="46" t="n"/>
      <c r="O36" s="56" t="n"/>
    </row>
    <row r="37">
      <c r="A37" s="51" t="n"/>
      <c r="B37" s="59" t="n"/>
      <c r="C37" s="59" t="n"/>
      <c r="D37" s="59" t="n"/>
      <c r="E37" s="59" t="n"/>
      <c r="F37" s="55" t="n"/>
      <c r="G37" s="55" t="n"/>
      <c r="H37" s="55" t="n"/>
      <c r="I37" s="60" t="n"/>
      <c r="J37" s="55" t="n"/>
      <c r="K37" s="50">
        <f>IF(G37="","",G37*I37-H37-J37)</f>
        <v/>
      </c>
      <c r="L37" s="55" t="n"/>
      <c r="M37" s="59" t="n"/>
      <c r="N37" s="51" t="n"/>
      <c r="O37" s="59" t="n"/>
    </row>
    <row r="38">
      <c r="A38" s="46" t="n"/>
      <c r="B38" s="56" t="n"/>
      <c r="C38" s="56" t="n"/>
      <c r="D38" s="56" t="n"/>
      <c r="E38" s="56" t="n"/>
      <c r="F38" s="57" t="n"/>
      <c r="G38" s="57" t="n"/>
      <c r="H38" s="57" t="n"/>
      <c r="I38" s="58" t="n"/>
      <c r="J38" s="57" t="n"/>
      <c r="K38" s="50">
        <f>IF(G38="","",G38*I38-H38-J38)</f>
        <v/>
      </c>
      <c r="L38" s="57" t="n"/>
      <c r="M38" s="56" t="n"/>
      <c r="N38" s="46" t="n"/>
      <c r="O38" s="56" t="n"/>
    </row>
    <row r="39">
      <c r="A39" s="51" t="n"/>
      <c r="B39" s="59" t="n"/>
      <c r="C39" s="59" t="n"/>
      <c r="D39" s="59" t="n"/>
      <c r="E39" s="59" t="n"/>
      <c r="F39" s="55" t="n"/>
      <c r="G39" s="55" t="n"/>
      <c r="H39" s="55" t="n"/>
      <c r="I39" s="60" t="n"/>
      <c r="J39" s="55" t="n"/>
      <c r="K39" s="50">
        <f>IF(G39="","",G39*I39-H39-J39)</f>
        <v/>
      </c>
      <c r="L39" s="55" t="n"/>
      <c r="M39" s="59" t="n"/>
      <c r="N39" s="51" t="n"/>
      <c r="O39" s="59" t="n"/>
    </row>
    <row r="40">
      <c r="A40" s="46" t="n"/>
      <c r="B40" s="56" t="n"/>
      <c r="C40" s="56" t="n"/>
      <c r="D40" s="56" t="n"/>
      <c r="E40" s="56" t="n"/>
      <c r="F40" s="57" t="n"/>
      <c r="G40" s="57" t="n"/>
      <c r="H40" s="57" t="n"/>
      <c r="I40" s="58" t="n"/>
      <c r="J40" s="57" t="n"/>
      <c r="K40" s="50">
        <f>IF(G40="","",G40*I40-H40-J40)</f>
        <v/>
      </c>
      <c r="L40" s="57" t="n"/>
      <c r="M40" s="56" t="n"/>
      <c r="N40" s="46" t="n"/>
      <c r="O40" s="56" t="n"/>
    </row>
    <row r="41">
      <c r="A41" s="51" t="n"/>
      <c r="B41" s="59" t="n"/>
      <c r="C41" s="59" t="n"/>
      <c r="D41" s="59" t="n"/>
      <c r="E41" s="59" t="n"/>
      <c r="F41" s="55" t="n"/>
      <c r="G41" s="55" t="n"/>
      <c r="H41" s="55" t="n"/>
      <c r="I41" s="60" t="n"/>
      <c r="J41" s="55" t="n"/>
      <c r="K41" s="50">
        <f>IF(G41="","",G41*I41-H41-J41)</f>
        <v/>
      </c>
      <c r="L41" s="55" t="n"/>
      <c r="M41" s="59" t="n"/>
      <c r="N41" s="51" t="n"/>
      <c r="O41" s="59" t="n"/>
    </row>
    <row r="42">
      <c r="A42" s="46" t="n"/>
      <c r="B42" s="56" t="n"/>
      <c r="C42" s="56" t="n"/>
      <c r="D42" s="56" t="n"/>
      <c r="E42" s="56" t="n"/>
      <c r="F42" s="57" t="n"/>
      <c r="G42" s="57" t="n"/>
      <c r="H42" s="57" t="n"/>
      <c r="I42" s="58" t="n"/>
      <c r="J42" s="57" t="n"/>
      <c r="K42" s="50">
        <f>IF(G42="","",G42*I42-H42-J42)</f>
        <v/>
      </c>
      <c r="L42" s="57" t="n"/>
      <c r="M42" s="56" t="n"/>
      <c r="N42" s="46" t="n"/>
      <c r="O42" s="56" t="n"/>
    </row>
    <row r="43">
      <c r="A43" s="51" t="n"/>
      <c r="B43" s="59" t="n"/>
      <c r="C43" s="59" t="n"/>
      <c r="D43" s="59" t="n"/>
      <c r="E43" s="59" t="n"/>
      <c r="F43" s="55" t="n"/>
      <c r="G43" s="55" t="n"/>
      <c r="H43" s="55" t="n"/>
      <c r="I43" s="60" t="n"/>
      <c r="J43" s="55" t="n"/>
      <c r="K43" s="50">
        <f>IF(G43="","",G43*I43-H43-J43)</f>
        <v/>
      </c>
      <c r="L43" s="55" t="n"/>
      <c r="M43" s="59" t="n"/>
      <c r="N43" s="51" t="n"/>
      <c r="O43" s="59" t="n"/>
    </row>
    <row r="44">
      <c r="A44" s="46" t="n"/>
      <c r="B44" s="56" t="n"/>
      <c r="C44" s="56" t="n"/>
      <c r="D44" s="56" t="n"/>
      <c r="E44" s="56" t="n"/>
      <c r="F44" s="57" t="n"/>
      <c r="G44" s="57" t="n"/>
      <c r="H44" s="57" t="n"/>
      <c r="I44" s="58" t="n"/>
      <c r="J44" s="57" t="n"/>
      <c r="K44" s="50">
        <f>IF(G44="","",G44*I44-H44-J44)</f>
        <v/>
      </c>
      <c r="L44" s="57" t="n"/>
      <c r="M44" s="56" t="n"/>
      <c r="N44" s="46" t="n"/>
      <c r="O44" s="56" t="n"/>
    </row>
    <row r="45">
      <c r="A45" s="51" t="n"/>
      <c r="B45" s="59" t="n"/>
      <c r="C45" s="59" t="n"/>
      <c r="D45" s="59" t="n"/>
      <c r="E45" s="59" t="n"/>
      <c r="F45" s="55" t="n"/>
      <c r="G45" s="55" t="n"/>
      <c r="H45" s="55" t="n"/>
      <c r="I45" s="60" t="n"/>
      <c r="J45" s="55" t="n"/>
      <c r="K45" s="50">
        <f>IF(G45="","",G45*I45-H45-J45)</f>
        <v/>
      </c>
      <c r="L45" s="55" t="n"/>
      <c r="M45" s="59" t="n"/>
      <c r="N45" s="51" t="n"/>
      <c r="O45" s="59" t="n"/>
    </row>
    <row r="46">
      <c r="A46" s="46" t="n"/>
      <c r="B46" s="56" t="n"/>
      <c r="C46" s="56" t="n"/>
      <c r="D46" s="56" t="n"/>
      <c r="E46" s="56" t="n"/>
      <c r="F46" s="57" t="n"/>
      <c r="G46" s="57" t="n"/>
      <c r="H46" s="57" t="n"/>
      <c r="I46" s="58" t="n"/>
      <c r="J46" s="57" t="n"/>
      <c r="K46" s="50">
        <f>IF(G46="","",G46*I46-H46-J46)</f>
        <v/>
      </c>
      <c r="L46" s="57" t="n"/>
      <c r="M46" s="56" t="n"/>
      <c r="N46" s="46" t="n"/>
      <c r="O46" s="56" t="n"/>
    </row>
    <row r="47">
      <c r="A47" s="51" t="n"/>
      <c r="B47" s="59" t="n"/>
      <c r="C47" s="59" t="n"/>
      <c r="D47" s="59" t="n"/>
      <c r="E47" s="59" t="n"/>
      <c r="F47" s="55" t="n"/>
      <c r="G47" s="55" t="n"/>
      <c r="H47" s="55" t="n"/>
      <c r="I47" s="60" t="n"/>
      <c r="J47" s="55" t="n"/>
      <c r="K47" s="50">
        <f>IF(G47="","",G47*I47-H47-J47)</f>
        <v/>
      </c>
      <c r="L47" s="55" t="n"/>
      <c r="M47" s="59" t="n"/>
      <c r="N47" s="51" t="n"/>
      <c r="O47" s="59" t="n"/>
    </row>
    <row r="48">
      <c r="A48" s="46" t="n"/>
      <c r="B48" s="56" t="n"/>
      <c r="C48" s="56" t="n"/>
      <c r="D48" s="56" t="n"/>
      <c r="E48" s="56" t="n"/>
      <c r="F48" s="57" t="n"/>
      <c r="G48" s="57" t="n"/>
      <c r="H48" s="57" t="n"/>
      <c r="I48" s="58" t="n"/>
      <c r="J48" s="57" t="n"/>
      <c r="K48" s="50">
        <f>IF(G48="","",G48*I48-H48-J48)</f>
        <v/>
      </c>
      <c r="L48" s="57" t="n"/>
      <c r="M48" s="56" t="n"/>
      <c r="N48" s="46" t="n"/>
      <c r="O48" s="56" t="n"/>
    </row>
    <row r="49">
      <c r="A49" s="51" t="n"/>
      <c r="B49" s="59" t="n"/>
      <c r="C49" s="59" t="n"/>
      <c r="D49" s="59" t="n"/>
      <c r="E49" s="59" t="n"/>
      <c r="F49" s="55" t="n"/>
      <c r="G49" s="55" t="n"/>
      <c r="H49" s="55" t="n"/>
      <c r="I49" s="60" t="n"/>
      <c r="J49" s="55" t="n"/>
      <c r="K49" s="50">
        <f>IF(G49="","",G49*I49-H49-J49)</f>
        <v/>
      </c>
      <c r="L49" s="55" t="n"/>
      <c r="M49" s="59" t="n"/>
      <c r="N49" s="51" t="n"/>
      <c r="O49" s="59" t="n"/>
    </row>
    <row r="50">
      <c r="A50" s="46" t="n"/>
      <c r="B50" s="56" t="n"/>
      <c r="C50" s="56" t="n"/>
      <c r="D50" s="56" t="n"/>
      <c r="E50" s="56" t="n"/>
      <c r="F50" s="57" t="n"/>
      <c r="G50" s="57" t="n"/>
      <c r="H50" s="57" t="n"/>
      <c r="I50" s="58" t="n"/>
      <c r="J50" s="57" t="n"/>
      <c r="K50" s="50">
        <f>IF(G50="","",G50*I50-H50-J50)</f>
        <v/>
      </c>
      <c r="L50" s="57" t="n"/>
      <c r="M50" s="56" t="n"/>
      <c r="N50" s="46" t="n"/>
      <c r="O50" s="56" t="n"/>
    </row>
    <row r="51">
      <c r="A51" s="51" t="n"/>
      <c r="B51" s="59" t="n"/>
      <c r="C51" s="59" t="n"/>
      <c r="D51" s="59" t="n"/>
      <c r="E51" s="59" t="n"/>
      <c r="F51" s="55" t="n"/>
      <c r="G51" s="55" t="n"/>
      <c r="H51" s="55" t="n"/>
      <c r="I51" s="60" t="n"/>
      <c r="J51" s="55" t="n"/>
      <c r="K51" s="50">
        <f>IF(G51="","",G51*I51-H51-J51)</f>
        <v/>
      </c>
      <c r="L51" s="55" t="n"/>
      <c r="M51" s="59" t="n"/>
      <c r="N51" s="51" t="n"/>
      <c r="O51" s="59" t="n"/>
    </row>
    <row r="52">
      <c r="A52" s="46" t="n"/>
      <c r="B52" s="56" t="n"/>
      <c r="C52" s="56" t="n"/>
      <c r="D52" s="56" t="n"/>
      <c r="E52" s="56" t="n"/>
      <c r="F52" s="57" t="n"/>
      <c r="G52" s="57" t="n"/>
      <c r="H52" s="57" t="n"/>
      <c r="I52" s="58" t="n"/>
      <c r="J52" s="57" t="n"/>
      <c r="K52" s="50">
        <f>IF(G52="","",G52*I52-H52-J52)</f>
        <v/>
      </c>
      <c r="L52" s="57" t="n"/>
      <c r="M52" s="56" t="n"/>
      <c r="N52" s="46" t="n"/>
      <c r="O52" s="56" t="n"/>
    </row>
    <row r="53">
      <c r="A53" s="51" t="n"/>
      <c r="B53" s="59" t="n"/>
      <c r="C53" s="59" t="n"/>
      <c r="D53" s="59" t="n"/>
      <c r="E53" s="59" t="n"/>
      <c r="F53" s="55" t="n"/>
      <c r="G53" s="55" t="n"/>
      <c r="H53" s="55" t="n"/>
      <c r="I53" s="60" t="n"/>
      <c r="J53" s="55" t="n"/>
      <c r="K53" s="50">
        <f>IF(G53="","",G53*I53-H53-J53)</f>
        <v/>
      </c>
      <c r="L53" s="55" t="n"/>
      <c r="M53" s="59" t="n"/>
      <c r="N53" s="51" t="n"/>
      <c r="O53" s="59" t="n"/>
    </row>
    <row r="54">
      <c r="A54" s="46" t="n"/>
      <c r="B54" s="56" t="n"/>
      <c r="C54" s="56" t="n"/>
      <c r="D54" s="56" t="n"/>
      <c r="E54" s="56" t="n"/>
      <c r="F54" s="57" t="n"/>
      <c r="G54" s="57" t="n"/>
      <c r="H54" s="57" t="n"/>
      <c r="I54" s="58" t="n"/>
      <c r="J54" s="57" t="n"/>
      <c r="K54" s="50">
        <f>IF(G54="","",G54*I54-H54-J54)</f>
        <v/>
      </c>
      <c r="L54" s="57" t="n"/>
      <c r="M54" s="56" t="n"/>
      <c r="N54" s="46" t="n"/>
      <c r="O54" s="56" t="n"/>
    </row>
    <row r="55">
      <c r="A55" s="51" t="n"/>
      <c r="B55" s="59" t="n"/>
      <c r="C55" s="59" t="n"/>
      <c r="D55" s="59" t="n"/>
      <c r="E55" s="59" t="n"/>
      <c r="F55" s="55" t="n"/>
      <c r="G55" s="55" t="n"/>
      <c r="H55" s="55" t="n"/>
      <c r="I55" s="60" t="n"/>
      <c r="J55" s="55" t="n"/>
      <c r="K55" s="50">
        <f>IF(G55="","",G55*I55-H55-J55)</f>
        <v/>
      </c>
      <c r="L55" s="55" t="n"/>
      <c r="M55" s="59" t="n"/>
      <c r="N55" s="51" t="n"/>
      <c r="O55" s="59" t="n"/>
    </row>
    <row r="57">
      <c r="A57" s="26" t="inlineStr">
        <is>
          <t>MAO (calc) = ARV × Target % − Repairs − Fee. Orange italic rows are example data.</t>
        </is>
      </c>
    </row>
  </sheetData>
  <sheetProtection selectLockedCells="0" selectUnlockedCells="0" sheet="1" objects="0" insertRows="1" insertHyperlinks="1" autoFilter="0" scenarios="0" formatColumns="0" deleteColumns="1" insertColumns="1" pivotTables="1" deleteRows="1" formatCells="1" formatRows="0" sort="0"/>
  <autoFilter ref="A5:O55"/>
  <mergeCells count="2">
    <mergeCell ref="A1:O1"/>
    <mergeCell ref="A2:O2"/>
  </mergeCells>
  <dataValidations count="1">
    <dataValidation sqref="M6 M7 M8 M9 M10 M11 M12 M13 M14 M15 M16 M17 M18 M19 M20 M21 M22 M23 M24 M25 M26 M27 M28 M29 M30 M31 M32 M33 M34 M35 M36 M37 M38 M39 M40 M41 M42 M43 M44 M45 M46 M47 M48 M49 M50 M51 M52 M53 M54 M55" showDropDown="0" showInputMessage="0" showErrorMessage="0" allowBlank="1" type="list">
      <formula1>"New lead,Contacted,Appointment,Offer sent,Under contract,Assigned,Closed,Dead"</formula1>
    </dataValidation>
  </dataValidations>
  <printOptions horizontalCentered="1"/>
  <pageMargins left="0.4" right="0.4" top="0.5" bottom="0.5" header="0.5" footer="0.5"/>
  <pageSetup orientation="landscape" paperSize="1" fitToHeight="0" fitToWidth="1"/>
  <headerFooter>
    <oddHeader/>
    <oddFooter>&amp;C&amp;8 The Wholesalers Toolbox · Wholesale Deal Analyzer · Estimates only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The Wholesalers Toolbox</dc:creator>
  <dc:title xmlns:dc="http://purl.org/dc/elements/1.1/">Wholesale Deal Analyzer</dc:title>
  <dcterms:created xmlns:dcterms="http://purl.org/dc/terms/" xmlns:xsi="http://www.w3.org/2001/XMLSchema-instance" xsi:type="dcterms:W3CDTF">2026-10-23T19:33:37Z</dcterms:created>
  <dcterms:modified xmlns:dcterms="http://purl.org/dc/terms/" xmlns:xsi="http://www.w3.org/2001/XMLSchema-instance" xsi:type="dcterms:W3CDTF">2026-10-23T19:33:37Z</dcterms:modified>
</cp:coreProperties>
</file>